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<sst xmlns="http://schemas.openxmlformats.org/spreadsheetml/2006/main" count="38" uniqueCount="31">
  <si>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Crit. Chauvenet</t>
  </si>
  <si>
    <t>Ensaio</t>
  </si>
  <si>
    <t>Incertezas Combinadas</t>
  </si>
  <si>
    <t>Sr</t>
  </si>
  <si>
    <t>Sm</t>
  </si>
  <si>
    <t>Sp</t>
  </si>
  <si>
    <t>% E. Cinética Perdida</t>
  </si>
  <si>
    <t>Massa disco (Md) (kg)</t>
  </si>
  <si>
    <t>Massa anel (Ma) (kg)</t>
  </si>
  <si>
    <t>Diâm. interno anel (D1) (m)</t>
  </si>
  <si>
    <t>Diâm. externo anel (D2) (m)</t>
  </si>
  <si>
    <t>Diâm. disco(Dd) (m)</t>
  </si>
  <si>
    <t>Desvio Padrão (rad/s)</t>
  </si>
  <si>
    <t>Média (rad/s)</t>
  </si>
  <si>
    <t>Desv. Padrão Corrig. (rad/s)</t>
  </si>
  <si>
    <t>Média Corrigida (rad/s)</t>
  </si>
  <si>
    <t>Inércia Inic. Disco (kg.m2)</t>
  </si>
  <si>
    <t>Inércia Inic. Anel (kg.m2)</t>
  </si>
  <si>
    <t>Inércia final (kg.m2)</t>
  </si>
  <si>
    <t>E. Cinética Inic. (J)</t>
  </si>
  <si>
    <t>E. Cinética final (J)</t>
  </si>
  <si>
    <r>
      <t>Vel. Ang. Inic. (</t>
    </r>
    <r>
      <rPr>
        <b/>
        <sz val="9"/>
        <color indexed="12"/>
        <rFont val="Symbol"/>
        <family val="1"/>
      </rPr>
      <t>w</t>
    </r>
    <r>
      <rPr>
        <b/>
        <sz val="9"/>
        <color indexed="12"/>
        <rFont val="Arial"/>
        <family val="2"/>
      </rPr>
      <t>i) (rad/s)</t>
    </r>
  </si>
  <si>
    <r>
      <t>w</t>
    </r>
    <r>
      <rPr>
        <b/>
        <sz val="9"/>
        <color indexed="12"/>
        <rFont val="Arial"/>
        <family val="2"/>
      </rPr>
      <t>i Corrig. (rad/s)</t>
    </r>
  </si>
  <si>
    <r>
      <t>Vel. Ang. Final (</t>
    </r>
    <r>
      <rPr>
        <b/>
        <sz val="9"/>
        <color indexed="12"/>
        <rFont val="Symbol"/>
        <family val="1"/>
      </rPr>
      <t>w</t>
    </r>
    <r>
      <rPr>
        <b/>
        <sz val="9"/>
        <color indexed="12"/>
        <rFont val="Arial"/>
        <family val="2"/>
      </rPr>
      <t>f) (rad/s)</t>
    </r>
  </si>
  <si>
    <r>
      <t>w</t>
    </r>
    <r>
      <rPr>
        <b/>
        <sz val="9"/>
        <color indexed="12"/>
        <rFont val="Arial"/>
        <family val="2"/>
      </rPr>
      <t>f Corrig. (rad/s)</t>
    </r>
  </si>
  <si>
    <r>
      <t>w</t>
    </r>
    <r>
      <rPr>
        <b/>
        <sz val="9"/>
        <color indexed="12"/>
        <rFont val="Arial"/>
        <family val="2"/>
      </rPr>
      <t>f Confirmação (rad/s)</t>
    </r>
  </si>
  <si>
    <t>Mom. Ang Inic. (kg.m2.s-1)</t>
  </si>
  <si>
    <t>Mom. Ang. Final (kg.m2.s-1)</t>
  </si>
  <si>
    <t>Diâmetro (m)</t>
  </si>
  <si>
    <t>Massa (kg)</t>
  </si>
  <si>
    <t>Vel. Ang. (rad/s)</t>
  </si>
</sst>
</file>

<file path=xl/styles.xml><?xml version="1.0" encoding="utf-8"?>
<styleSheet xmlns="http://schemas.openxmlformats.org/spreadsheetml/2006/main">
  <numFmts count="14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</numFmts>
  <fonts count="6">
    <font>
      <sz val="10"/>
      <name val="Arial"/>
      <family val="0"/>
    </font>
    <font>
      <b/>
      <sz val="9"/>
      <color indexed="12"/>
      <name val="Arial"/>
      <family val="2"/>
    </font>
    <font>
      <b/>
      <sz val="9"/>
      <color indexed="12"/>
      <name val="Symbol"/>
      <family val="1"/>
    </font>
    <font>
      <sz val="9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6.421875" style="3" bestFit="1" customWidth="1"/>
    <col min="2" max="2" width="23.7109375" style="3" bestFit="1" customWidth="1"/>
    <col min="3" max="3" width="20.00390625" style="3" bestFit="1" customWidth="1"/>
    <col min="4" max="4" width="23.7109375" style="3" bestFit="1" customWidth="1"/>
    <col min="5" max="5" width="14.8515625" style="3" bestFit="1" customWidth="1"/>
    <col min="6" max="6" width="22.28125" style="3" bestFit="1" customWidth="1"/>
    <col min="7" max="7" width="21.140625" style="3" bestFit="1" customWidth="1"/>
    <col min="8" max="8" width="30.7109375" style="3" bestFit="1" customWidth="1"/>
    <col min="9" max="16384" width="9.140625" style="3" customWidth="1"/>
  </cols>
  <sheetData>
    <row r="2" spans="1:7" ht="12">
      <c r="A2" s="1" t="s">
        <v>1</v>
      </c>
      <c r="B2" s="1" t="s">
        <v>21</v>
      </c>
      <c r="C2" s="2" t="s">
        <v>22</v>
      </c>
      <c r="D2" s="1" t="s">
        <v>23</v>
      </c>
      <c r="E2" s="2" t="s">
        <v>24</v>
      </c>
      <c r="F2" s="1" t="s">
        <v>26</v>
      </c>
      <c r="G2" s="1" t="s">
        <v>27</v>
      </c>
    </row>
    <row r="3" spans="1:7" ht="12">
      <c r="A3" s="1">
        <v>1</v>
      </c>
      <c r="B3" s="4">
        <v>22.3</v>
      </c>
      <c r="C3" s="5">
        <f>IF((ABS((B3-B$11)/B$9))&gt;$C$9,"Rejeitado",B3)</f>
        <v>22.3</v>
      </c>
      <c r="D3" s="4">
        <v>14.4</v>
      </c>
      <c r="E3" s="5">
        <f>IF((ABS((D3-D$11)/D$9))&gt;$C$9,"Rejeitado",D3)</f>
        <v>14.4</v>
      </c>
      <c r="F3" s="4">
        <f>F$18*C3</f>
        <v>0.20475133020000003</v>
      </c>
      <c r="G3" s="4">
        <f>F$20*E3</f>
        <v>0.2041054794</v>
      </c>
    </row>
    <row r="4" spans="1:7" ht="12">
      <c r="A4" s="1">
        <v>2</v>
      </c>
      <c r="B4" s="4">
        <v>18.2</v>
      </c>
      <c r="C4" s="5">
        <f>IF((ABS((B4-B$11)/B$9))&gt;$C$9,"Rejeitado",B4)</f>
        <v>18.2</v>
      </c>
      <c r="D4" s="4">
        <v>11.8</v>
      </c>
      <c r="E4" s="5">
        <f>IF((ABS((D4-D$11)/D$9))&gt;$C$9,"Rejeitado",D4)</f>
        <v>11.8</v>
      </c>
      <c r="F4" s="4">
        <f>F$18*C4</f>
        <v>0.16710646680000002</v>
      </c>
      <c r="G4" s="4">
        <f>F$20*E4</f>
        <v>0.167253101175</v>
      </c>
    </row>
    <row r="5" spans="1:7" ht="12">
      <c r="A5" s="1">
        <v>3</v>
      </c>
      <c r="B5" s="4">
        <v>22.6</v>
      </c>
      <c r="C5" s="5">
        <f>IF((ABS((B5-B$11)/B$9))&gt;$C$9,"Rejeitado",B5)</f>
        <v>22.6</v>
      </c>
      <c r="D5" s="4">
        <v>14.2</v>
      </c>
      <c r="E5" s="5">
        <f>IF((ABS((D5-D$11)/D$9))&gt;$C$9,"Rejeitado",D5)</f>
        <v>14.2</v>
      </c>
      <c r="F5" s="4">
        <f>F$18*C5</f>
        <v>0.20750583240000003</v>
      </c>
      <c r="G5" s="4">
        <f>F$20*E5</f>
        <v>0.20127068107499999</v>
      </c>
    </row>
    <row r="6" spans="1:7" ht="12">
      <c r="A6" s="1">
        <v>4</v>
      </c>
      <c r="B6" s="4">
        <v>33.8</v>
      </c>
      <c r="C6" s="5">
        <f>IF((ABS((B6-B$11)/B$9))&gt;$C$9,"Rejeitado",B6)</f>
        <v>33.8</v>
      </c>
      <c r="D6" s="4">
        <v>21.9</v>
      </c>
      <c r="E6" s="5">
        <f>IF((ABS((D6-D$11)/D$9))&gt;$C$9,"Rejeitado",D6)</f>
        <v>21.9</v>
      </c>
      <c r="F6" s="4">
        <f>F$18*C6</f>
        <v>0.3103405812</v>
      </c>
      <c r="G6" s="4">
        <f>F$20*E6</f>
        <v>0.31041041658749996</v>
      </c>
    </row>
    <row r="8" spans="2:4" ht="12">
      <c r="B8" s="1" t="s">
        <v>12</v>
      </c>
      <c r="C8" s="6" t="s">
        <v>0</v>
      </c>
      <c r="D8" s="1" t="s">
        <v>12</v>
      </c>
    </row>
    <row r="9" spans="2:4" ht="12">
      <c r="B9" s="7">
        <f>STDEV(B3:B6)</f>
        <v>6.691474675535516</v>
      </c>
      <c r="C9" s="8">
        <v>1.54</v>
      </c>
      <c r="D9" s="7">
        <f>STDEV(D3:D6)</f>
        <v>4.379021960818793</v>
      </c>
    </row>
    <row r="10" spans="2:4" ht="12">
      <c r="B10" s="1" t="s">
        <v>13</v>
      </c>
      <c r="D10" s="1" t="s">
        <v>13</v>
      </c>
    </row>
    <row r="11" spans="2:4" ht="12">
      <c r="B11" s="7">
        <f>AVERAGE(B3:B6)</f>
        <v>24.225</v>
      </c>
      <c r="D11" s="7">
        <f>AVERAGE(D3:D6)</f>
        <v>15.575000000000001</v>
      </c>
    </row>
    <row r="12" spans="2:4" ht="12">
      <c r="B12" s="1" t="s">
        <v>14</v>
      </c>
      <c r="D12" s="1" t="s">
        <v>14</v>
      </c>
    </row>
    <row r="13" spans="2:4" ht="12">
      <c r="B13" s="7">
        <f>STDEV(C3:C6)</f>
        <v>6.691474675535516</v>
      </c>
      <c r="D13" s="7">
        <f>STDEV(E3:E6)</f>
        <v>4.379021960818793</v>
      </c>
    </row>
    <row r="14" spans="2:4" ht="12">
      <c r="B14" s="1" t="s">
        <v>15</v>
      </c>
      <c r="D14" s="1" t="s">
        <v>15</v>
      </c>
    </row>
    <row r="15" spans="2:4" ht="12">
      <c r="B15" s="4">
        <f>AVERAGE(C3:C6)</f>
        <v>24.225</v>
      </c>
      <c r="D15" s="4">
        <f>AVERAGE(E3:E6)</f>
        <v>15.575000000000001</v>
      </c>
    </row>
    <row r="16" spans="2:4" ht="12">
      <c r="B16" s="9"/>
      <c r="D16" s="9"/>
    </row>
    <row r="17" spans="1:7" ht="12">
      <c r="A17" s="1" t="s">
        <v>1</v>
      </c>
      <c r="B17" s="10" t="s">
        <v>19</v>
      </c>
      <c r="C17" s="1" t="s">
        <v>20</v>
      </c>
      <c r="D17" s="1" t="s">
        <v>6</v>
      </c>
      <c r="F17" s="10" t="s">
        <v>16</v>
      </c>
      <c r="G17" s="10" t="s">
        <v>17</v>
      </c>
    </row>
    <row r="18" spans="1:7" ht="12">
      <c r="A18" s="1">
        <v>1</v>
      </c>
      <c r="B18" s="4">
        <f>(1/2)*$F$18*(VLOOKUP($A18,$A$3:C$6,3,FALSE))^2</f>
        <v>2.28297733173</v>
      </c>
      <c r="C18" s="4">
        <f>(1/2)*$F$18*(VLOOKUP($A18,$A$3:E$6,5,FALSE))^2</f>
        <v>0.9519559603200002</v>
      </c>
      <c r="D18" s="7">
        <f>(ABS(C18-B18)/B18)*100</f>
        <v>58.30199682277946</v>
      </c>
      <c r="F18" s="11">
        <f>(1/2)*C$32*(C$37/2)^2</f>
        <v>0.009181674</v>
      </c>
      <c r="G18" s="7">
        <f>((1/2)*C$33*((C$35/2)^2+(C$36/2)^2))</f>
        <v>0.004992317625</v>
      </c>
    </row>
    <row r="19" spans="1:6" ht="12">
      <c r="A19" s="1">
        <v>2</v>
      </c>
      <c r="B19" s="4">
        <f>(1/2)*$F$18*(VLOOKUP($A19,$A$3:C$6,3,FALSE))^2</f>
        <v>1.52066884788</v>
      </c>
      <c r="C19" s="4">
        <f>(1/2)*$F$18*(VLOOKUP($A19,$A$3:E$6,5,FALSE))^2</f>
        <v>0.63922814388</v>
      </c>
      <c r="D19" s="7">
        <f>(ABS(C19-B19)/B19)*100</f>
        <v>57.96401400797004</v>
      </c>
      <c r="F19" s="1" t="s">
        <v>18</v>
      </c>
    </row>
    <row r="20" spans="1:6" ht="12">
      <c r="A20" s="1">
        <v>3</v>
      </c>
      <c r="B20" s="4">
        <f>(1/2)*$F$18*(VLOOKUP($A20,$A$3:C$6,3,FALSE))^2</f>
        <v>2.3448159061200005</v>
      </c>
      <c r="C20" s="4">
        <f>(1/2)*$F$18*(VLOOKUP($A20,$A$3:E$6,5,FALSE))^2</f>
        <v>0.92569637268</v>
      </c>
      <c r="D20" s="7">
        <f>(ABS(C20-B20)/B20)*100</f>
        <v>60.52157569112695</v>
      </c>
      <c r="F20" s="11">
        <f>((1/2)*C$32*(C$37/2)^2)+((1/2)*C$33*((C$35/2)^2+(C$36/2)^2))</f>
        <v>0.014173991625</v>
      </c>
    </row>
    <row r="22" spans="2:5" ht="12">
      <c r="B22" s="1" t="s">
        <v>2</v>
      </c>
      <c r="C22" s="1" t="s">
        <v>30</v>
      </c>
      <c r="D22" s="1" t="s">
        <v>29</v>
      </c>
      <c r="E22" s="1" t="s">
        <v>28</v>
      </c>
    </row>
    <row r="23" spans="2:5" ht="12">
      <c r="B23" s="1" t="s">
        <v>3</v>
      </c>
      <c r="C23" s="7">
        <f>0.1/2*SQRT(3)</f>
        <v>0.08660254037844387</v>
      </c>
      <c r="D23" s="7">
        <f>0.00001/2*SQRT(3)</f>
        <v>8.660254037844387E-06</v>
      </c>
      <c r="E23" s="7">
        <f>0.001/2*SQRT(6)</f>
        <v>0.001224744871391589</v>
      </c>
    </row>
    <row r="24" spans="2:5" ht="12">
      <c r="B24" s="1" t="s">
        <v>4</v>
      </c>
      <c r="C24" s="7">
        <f>B13/SQRT(4)</f>
        <v>3.345737337767758</v>
      </c>
      <c r="D24" s="7">
        <v>0</v>
      </c>
      <c r="E24" s="7">
        <v>0</v>
      </c>
    </row>
    <row r="25" spans="2:5" ht="12">
      <c r="B25" s="1" t="s">
        <v>5</v>
      </c>
      <c r="C25" s="7">
        <f>SQRT((C23)^2+(C24)^2)</f>
        <v>3.346857979259545</v>
      </c>
      <c r="D25" s="7">
        <f>SQRT((D23)^2+(D24)^2)</f>
        <v>8.660254037844387E-06</v>
      </c>
      <c r="E25" s="7">
        <f>SQRT((E23)^2+(E24)^2)</f>
        <v>0.001224744871391589</v>
      </c>
    </row>
    <row r="27" spans="1:3" ht="12">
      <c r="A27" s="1" t="s">
        <v>1</v>
      </c>
      <c r="B27" s="2" t="s">
        <v>24</v>
      </c>
      <c r="C27" s="2" t="s">
        <v>25</v>
      </c>
    </row>
    <row r="28" spans="1:3" ht="12">
      <c r="A28" s="1">
        <v>1</v>
      </c>
      <c r="B28" s="4">
        <f>VLOOKUP(A28,A3:E6,5,FALSE)</f>
        <v>14.4</v>
      </c>
      <c r="C28" s="14">
        <f>(F18/F20)*VLOOKUP(A28,A3:C6,3,FALSE)</f>
        <v>14.44556590811447</v>
      </c>
    </row>
    <row r="29" spans="5:6" ht="12">
      <c r="E29" s="13"/>
      <c r="F29" s="13"/>
    </row>
    <row r="30" spans="5:6" ht="12">
      <c r="E30" s="13"/>
      <c r="F30" s="13"/>
    </row>
    <row r="32" spans="2:3" ht="12">
      <c r="B32" s="1" t="s">
        <v>7</v>
      </c>
      <c r="C32" s="7">
        <v>1.413</v>
      </c>
    </row>
    <row r="33" spans="2:3" ht="12">
      <c r="B33" s="1" t="s">
        <v>8</v>
      </c>
      <c r="C33" s="7">
        <v>1.437</v>
      </c>
    </row>
    <row r="34" spans="2:3" ht="12">
      <c r="B34" s="12"/>
      <c r="C34" s="13"/>
    </row>
    <row r="35" spans="2:3" ht="12">
      <c r="B35" s="1" t="s">
        <v>9</v>
      </c>
      <c r="C35" s="7">
        <v>0.108</v>
      </c>
    </row>
    <row r="36" spans="2:3" ht="12">
      <c r="B36" s="1" t="s">
        <v>10</v>
      </c>
      <c r="C36" s="7">
        <v>0.127</v>
      </c>
    </row>
    <row r="37" spans="2:3" ht="12">
      <c r="B37" s="1" t="s">
        <v>11</v>
      </c>
      <c r="C37" s="7">
        <v>0.228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F.A.K. 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Penedo</dc:creator>
  <cp:keywords/>
  <dc:description/>
  <cp:lastModifiedBy>Fisica1</cp:lastModifiedBy>
  <cp:lastPrinted>2003-05-27T16:03:28Z</cp:lastPrinted>
  <dcterms:created xsi:type="dcterms:W3CDTF">2003-05-19T19:33:57Z</dcterms:created>
  <dcterms:modified xsi:type="dcterms:W3CDTF">2003-05-27T16:04:56Z</dcterms:modified>
  <cp:category/>
  <cp:version/>
  <cp:contentType/>
  <cp:contentStatus/>
</cp:coreProperties>
</file>