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3"/>
  </bookViews>
  <sheets>
    <sheet name="C-FT" sheetId="1" r:id="rId1"/>
    <sheet name="C-M" sheetId="2" r:id="rId2"/>
    <sheet name="FT-M" sheetId="3" r:id="rId3"/>
    <sheet name="teste" sheetId="4" r:id="rId4"/>
  </sheets>
  <definedNames/>
  <calcPr fullCalcOnLoad="1" iterate="1" iterateCount="10000" iterateDelta="0"/>
</workbook>
</file>

<file path=xl/sharedStrings.xml><?xml version="1.0" encoding="utf-8"?>
<sst xmlns="http://schemas.openxmlformats.org/spreadsheetml/2006/main" count="253" uniqueCount="60">
  <si>
    <t>COMPORTA</t>
  </si>
  <si>
    <t>Espécies</t>
  </si>
  <si>
    <r>
      <t xml:space="preserve">Ammophila arenaria </t>
    </r>
    <r>
      <rPr>
        <sz val="10"/>
        <rFont val="Geneva"/>
        <family val="0"/>
      </rPr>
      <t>(Estorno)</t>
    </r>
  </si>
  <si>
    <t>Anagalis latifolia</t>
  </si>
  <si>
    <t>Anchusa calcarea</t>
  </si>
  <si>
    <t>Antirrhinum majus</t>
  </si>
  <si>
    <t>Armeria pungens</t>
  </si>
  <si>
    <t>Artemisia crithmifolia</t>
  </si>
  <si>
    <t>Calystegia soldanella</t>
  </si>
  <si>
    <r>
      <t>Carpobrotus edulis</t>
    </r>
    <r>
      <rPr>
        <sz val="10"/>
        <rFont val="Geneva"/>
        <family val="0"/>
      </rPr>
      <t xml:space="preserve"> (chorão)</t>
    </r>
  </si>
  <si>
    <t>Chaetonychia cymosa</t>
  </si>
  <si>
    <t>Corema album</t>
  </si>
  <si>
    <t>Corynephorus canescens</t>
  </si>
  <si>
    <t>Crucianella maritima</t>
  </si>
  <si>
    <t>Cyperus capitatus</t>
  </si>
  <si>
    <t>Ditrichia viscosa</t>
  </si>
  <si>
    <t xml:space="preserve">Elymus farctus </t>
  </si>
  <si>
    <t>Erodium cicutarium</t>
  </si>
  <si>
    <r>
      <t>Eryngium maritimum</t>
    </r>
    <r>
      <rPr>
        <sz val="10"/>
        <rFont val="Geneva"/>
        <family val="0"/>
      </rPr>
      <t xml:space="preserve"> (cardo)</t>
    </r>
  </si>
  <si>
    <t>Euphorbia peplis</t>
  </si>
  <si>
    <t>Euphorbia paralias</t>
  </si>
  <si>
    <t>Helichrysum picardii</t>
  </si>
  <si>
    <t>Herniaria maritima</t>
  </si>
  <si>
    <t>Lagurus ovatus</t>
  </si>
  <si>
    <t>Linaria spartea</t>
  </si>
  <si>
    <t>Lotus creticus</t>
  </si>
  <si>
    <t>Malcomia littorea</t>
  </si>
  <si>
    <t>Medicago marina</t>
  </si>
  <si>
    <t>Ononis ramosissima</t>
  </si>
  <si>
    <t>Otanthus maritimus</t>
  </si>
  <si>
    <t>Pancratium maritimum</t>
  </si>
  <si>
    <t>Plantago coronopus</t>
  </si>
  <si>
    <t>Reishardia gaditana</t>
  </si>
  <si>
    <r>
      <t>Sedum sediforme</t>
    </r>
    <r>
      <rPr>
        <sz val="10"/>
        <rFont val="Geneva"/>
        <family val="0"/>
      </rPr>
      <t xml:space="preserve"> (Erva-pinheira)</t>
    </r>
  </si>
  <si>
    <t>Silene littorea</t>
  </si>
  <si>
    <t>Thymus carnosus</t>
  </si>
  <si>
    <t>Cabana do Pescador -FONTE DA TELHA</t>
  </si>
  <si>
    <t>ani</t>
  </si>
  <si>
    <t>bni</t>
  </si>
  <si>
    <t>local A</t>
  </si>
  <si>
    <t>local B</t>
  </si>
  <si>
    <t>ani ^2</t>
  </si>
  <si>
    <t>bni ^2</t>
  </si>
  <si>
    <t>somatório</t>
  </si>
  <si>
    <t>da</t>
  </si>
  <si>
    <t>db</t>
  </si>
  <si>
    <t>MECO</t>
  </si>
  <si>
    <t>Pimpinela vilosa</t>
  </si>
  <si>
    <t>Jaccard (Cj)</t>
  </si>
  <si>
    <t>Jaccard</t>
  </si>
  <si>
    <t>Sorenson</t>
  </si>
  <si>
    <t>Morisita</t>
  </si>
  <si>
    <t>Comporta/Meco</t>
  </si>
  <si>
    <t>Comporta/FT</t>
  </si>
  <si>
    <t>FT/Meco</t>
  </si>
  <si>
    <t>Sorenson quantitativo (Cn)</t>
  </si>
  <si>
    <t>Morisita-Horn (Cmh)</t>
  </si>
  <si>
    <t>numerador</t>
  </si>
  <si>
    <t>denominador</t>
  </si>
  <si>
    <t>somatório (ani*bni)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</si>
</sst>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8">
    <font>
      <sz val="10"/>
      <name val="Arial"/>
      <family val="0"/>
    </font>
    <font>
      <b/>
      <sz val="10"/>
      <name val="Geneva"/>
      <family val="0"/>
    </font>
    <font>
      <b/>
      <sz val="10"/>
      <color indexed="10"/>
      <name val="Geneva"/>
      <family val="0"/>
    </font>
    <font>
      <i/>
      <sz val="10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1" xfId="21" applyFont="1" applyFill="1" applyBorder="1" applyAlignment="1">
      <alignment horizontal="left"/>
      <protection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21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3" borderId="2" xfId="0" applyFont="1" applyFill="1" applyBorder="1" applyAlignment="1">
      <alignment horizontal="left"/>
    </xf>
    <xf numFmtId="0" fontId="3" fillId="0" borderId="2" xfId="21" applyFont="1" applyFill="1" applyBorder="1" applyAlignment="1">
      <alignment horizontal="left"/>
      <protection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21" applyFont="1" applyBorder="1" applyAlignment="1">
      <alignment horizontal="left"/>
      <protection/>
    </xf>
    <xf numFmtId="0" fontId="0" fillId="0" borderId="3" xfId="0" applyBorder="1" applyAlignment="1">
      <alignment/>
    </xf>
    <xf numFmtId="0" fontId="3" fillId="4" borderId="1" xfId="21" applyFont="1" applyFill="1" applyBorder="1" applyAlignment="1">
      <alignment horizontal="left"/>
      <protection/>
    </xf>
    <xf numFmtId="0" fontId="0" fillId="4" borderId="3" xfId="0" applyFill="1" applyBorder="1" applyAlignment="1">
      <alignment/>
    </xf>
    <xf numFmtId="0" fontId="3" fillId="4" borderId="2" xfId="21" applyFont="1" applyFill="1" applyBorder="1" applyAlignment="1">
      <alignment horizontal="left"/>
      <protection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2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6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vertical="center" wrapText="1"/>
    </xf>
    <xf numFmtId="0" fontId="0" fillId="3" borderId="24" xfId="0" applyFill="1" applyBorder="1" applyAlignment="1">
      <alignment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2" sqref="F2:H33"/>
    </sheetView>
  </sheetViews>
  <sheetFormatPr defaultColWidth="9.140625" defaultRowHeight="12.75"/>
  <cols>
    <col min="1" max="1" width="26.7109375" style="0" customWidth="1"/>
    <col min="2" max="2" width="8.00390625" style="0" bestFit="1" customWidth="1"/>
    <col min="3" max="3" width="25.00390625" style="0" customWidth="1"/>
    <col min="4" max="4" width="9.00390625" style="0" bestFit="1" customWidth="1"/>
    <col min="5" max="5" width="12.140625" style="0" bestFit="1" customWidth="1"/>
    <col min="6" max="6" width="12.421875" style="0" customWidth="1"/>
    <col min="7" max="7" width="7.00390625" style="0" customWidth="1"/>
    <col min="8" max="8" width="9.00390625" style="0" bestFit="1" customWidth="1"/>
    <col min="9" max="9" width="7.8515625" style="0" customWidth="1"/>
    <col min="10" max="10" width="13.8515625" style="0" customWidth="1"/>
  </cols>
  <sheetData>
    <row r="1" spans="1:3" ht="13.5" thickBot="1">
      <c r="A1" s="13" t="s">
        <v>39</v>
      </c>
      <c r="C1" s="13" t="s">
        <v>40</v>
      </c>
    </row>
    <row r="2" spans="1:8" ht="13.5" thickTop="1">
      <c r="A2" s="8" t="s">
        <v>0</v>
      </c>
      <c r="C2" s="8" t="s">
        <v>36</v>
      </c>
      <c r="F2" s="66" t="s">
        <v>59</v>
      </c>
      <c r="G2" s="67" t="s">
        <v>41</v>
      </c>
      <c r="H2" s="66" t="s">
        <v>42</v>
      </c>
    </row>
    <row r="3" spans="1:10" ht="13.5" thickBot="1">
      <c r="A3" s="10" t="s">
        <v>1</v>
      </c>
      <c r="B3" s="47" t="s">
        <v>37</v>
      </c>
      <c r="C3" s="14" t="s">
        <v>1</v>
      </c>
      <c r="D3" s="11" t="s">
        <v>38</v>
      </c>
      <c r="F3" s="68"/>
      <c r="G3" s="69"/>
      <c r="H3" s="68"/>
      <c r="J3" s="35" t="s">
        <v>48</v>
      </c>
    </row>
    <row r="4" spans="1:10" ht="13.5" thickTop="1">
      <c r="A4" s="20" t="s">
        <v>2</v>
      </c>
      <c r="B4" s="48">
        <v>112</v>
      </c>
      <c r="C4" s="22" t="s">
        <v>2</v>
      </c>
      <c r="D4" s="23">
        <v>1278</v>
      </c>
      <c r="F4" s="74">
        <f>B4*D4</f>
        <v>143136</v>
      </c>
      <c r="G4" s="72">
        <f>B4^2</f>
        <v>12544</v>
      </c>
      <c r="H4" s="75">
        <f>D4^2</f>
        <v>1633284</v>
      </c>
      <c r="J4">
        <f>16/(24+22-16)</f>
        <v>0.5333333333333333</v>
      </c>
    </row>
    <row r="5" spans="1:8" ht="12.75">
      <c r="A5" s="24" t="s">
        <v>3</v>
      </c>
      <c r="B5" s="48">
        <v>65</v>
      </c>
      <c r="C5" s="25" t="s">
        <v>3</v>
      </c>
      <c r="D5" s="23">
        <v>10</v>
      </c>
      <c r="F5" s="76">
        <f aca="true" t="shared" si="0" ref="F5:F33">B5*D5</f>
        <v>650</v>
      </c>
      <c r="G5" s="73">
        <f aca="true" t="shared" si="1" ref="G5:G33">B5^2</f>
        <v>4225</v>
      </c>
      <c r="H5" s="77">
        <f aca="true" t="shared" si="2" ref="H5:H33">D5^2</f>
        <v>100</v>
      </c>
    </row>
    <row r="6" spans="1:10" ht="12.75">
      <c r="A6" s="6" t="s">
        <v>4</v>
      </c>
      <c r="B6" s="49">
        <v>1</v>
      </c>
      <c r="C6" s="17" t="s">
        <v>4</v>
      </c>
      <c r="D6" s="4">
        <v>0</v>
      </c>
      <c r="F6" s="76">
        <f t="shared" si="0"/>
        <v>0</v>
      </c>
      <c r="G6" s="73">
        <f t="shared" si="1"/>
        <v>1</v>
      </c>
      <c r="H6" s="77">
        <f t="shared" si="2"/>
        <v>0</v>
      </c>
      <c r="J6" s="36" t="s">
        <v>55</v>
      </c>
    </row>
    <row r="7" spans="1:10" ht="12.75">
      <c r="A7" s="24" t="s">
        <v>5</v>
      </c>
      <c r="B7" s="48">
        <v>5</v>
      </c>
      <c r="C7" s="25" t="s">
        <v>5</v>
      </c>
      <c r="D7" s="23">
        <v>108</v>
      </c>
      <c r="F7" s="76">
        <f t="shared" si="0"/>
        <v>540</v>
      </c>
      <c r="G7" s="73">
        <f t="shared" si="1"/>
        <v>25</v>
      </c>
      <c r="H7" s="77">
        <f t="shared" si="2"/>
        <v>11664</v>
      </c>
      <c r="J7">
        <f>2*(B4+D5+B7+D9+D13+D14+B15+B17+B18+B19+B20+D21+B24+B25+B28+B31)/(B34+D34)</f>
        <v>0.164183300534158</v>
      </c>
    </row>
    <row r="8" spans="1:8" ht="12.75">
      <c r="A8" s="7" t="s">
        <v>6</v>
      </c>
      <c r="B8" s="49">
        <v>7</v>
      </c>
      <c r="C8" s="18" t="s">
        <v>6</v>
      </c>
      <c r="D8" s="4">
        <v>0</v>
      </c>
      <c r="F8" s="76">
        <f t="shared" si="0"/>
        <v>0</v>
      </c>
      <c r="G8" s="73">
        <f t="shared" si="1"/>
        <v>49</v>
      </c>
      <c r="H8" s="77">
        <f t="shared" si="2"/>
        <v>0</v>
      </c>
    </row>
    <row r="9" spans="1:10" ht="12.75">
      <c r="A9" s="20" t="s">
        <v>7</v>
      </c>
      <c r="B9" s="48">
        <v>124</v>
      </c>
      <c r="C9" s="22" t="s">
        <v>7</v>
      </c>
      <c r="D9" s="23">
        <v>31</v>
      </c>
      <c r="F9" s="76">
        <f t="shared" si="0"/>
        <v>3844</v>
      </c>
      <c r="G9" s="73">
        <f t="shared" si="1"/>
        <v>15376</v>
      </c>
      <c r="H9" s="77">
        <f t="shared" si="2"/>
        <v>961</v>
      </c>
      <c r="J9" s="36" t="s">
        <v>56</v>
      </c>
    </row>
    <row r="10" spans="1:10" ht="12.75">
      <c r="A10" s="3" t="s">
        <v>8</v>
      </c>
      <c r="B10" s="49">
        <v>0</v>
      </c>
      <c r="C10" s="15" t="s">
        <v>8</v>
      </c>
      <c r="D10" s="4">
        <v>1186</v>
      </c>
      <c r="F10" s="76">
        <f t="shared" si="0"/>
        <v>0</v>
      </c>
      <c r="G10" s="73">
        <f t="shared" si="1"/>
        <v>0</v>
      </c>
      <c r="H10" s="77">
        <f t="shared" si="2"/>
        <v>1406596</v>
      </c>
      <c r="J10">
        <f>F36/F37</f>
        <v>0.32811767110784623</v>
      </c>
    </row>
    <row r="11" spans="1:8" ht="12.75">
      <c r="A11" s="3" t="s">
        <v>9</v>
      </c>
      <c r="B11" s="49">
        <v>0</v>
      </c>
      <c r="C11" s="15" t="s">
        <v>9</v>
      </c>
      <c r="D11" s="4">
        <v>74</v>
      </c>
      <c r="F11" s="76">
        <f t="shared" si="0"/>
        <v>0</v>
      </c>
      <c r="G11" s="73">
        <f t="shared" si="1"/>
        <v>0</v>
      </c>
      <c r="H11" s="77">
        <f t="shared" si="2"/>
        <v>5476</v>
      </c>
    </row>
    <row r="12" spans="1:8" ht="12.75">
      <c r="A12" s="3" t="s">
        <v>11</v>
      </c>
      <c r="B12" s="49">
        <v>1</v>
      </c>
      <c r="C12" s="15" t="s">
        <v>11</v>
      </c>
      <c r="D12" s="4">
        <v>0</v>
      </c>
      <c r="F12" s="76">
        <f t="shared" si="0"/>
        <v>0</v>
      </c>
      <c r="G12" s="73">
        <f t="shared" si="1"/>
        <v>1</v>
      </c>
      <c r="H12" s="77">
        <f t="shared" si="2"/>
        <v>0</v>
      </c>
    </row>
    <row r="13" spans="1:8" ht="12.75">
      <c r="A13" s="20" t="s">
        <v>12</v>
      </c>
      <c r="B13" s="48">
        <v>209</v>
      </c>
      <c r="C13" s="22" t="s">
        <v>12</v>
      </c>
      <c r="D13" s="23">
        <v>7</v>
      </c>
      <c r="F13" s="76">
        <f t="shared" si="0"/>
        <v>1463</v>
      </c>
      <c r="G13" s="73">
        <f t="shared" si="1"/>
        <v>43681</v>
      </c>
      <c r="H13" s="77">
        <f t="shared" si="2"/>
        <v>49</v>
      </c>
    </row>
    <row r="14" spans="1:8" ht="12.75">
      <c r="A14" s="20" t="s">
        <v>13</v>
      </c>
      <c r="B14" s="48">
        <v>243</v>
      </c>
      <c r="C14" s="22" t="s">
        <v>13</v>
      </c>
      <c r="D14" s="23">
        <v>68</v>
      </c>
      <c r="F14" s="76">
        <f t="shared" si="0"/>
        <v>16524</v>
      </c>
      <c r="G14" s="73">
        <f t="shared" si="1"/>
        <v>59049</v>
      </c>
      <c r="H14" s="77">
        <f t="shared" si="2"/>
        <v>4624</v>
      </c>
    </row>
    <row r="15" spans="1:8" ht="12.75">
      <c r="A15" s="20" t="s">
        <v>14</v>
      </c>
      <c r="B15" s="48">
        <v>26</v>
      </c>
      <c r="C15" s="22" t="s">
        <v>14</v>
      </c>
      <c r="D15" s="23">
        <v>483</v>
      </c>
      <c r="F15" s="76">
        <f t="shared" si="0"/>
        <v>12558</v>
      </c>
      <c r="G15" s="73">
        <f t="shared" si="1"/>
        <v>676</v>
      </c>
      <c r="H15" s="77">
        <f t="shared" si="2"/>
        <v>233289</v>
      </c>
    </row>
    <row r="16" spans="1:8" ht="12.75">
      <c r="A16" s="3" t="s">
        <v>15</v>
      </c>
      <c r="B16" s="49">
        <v>0</v>
      </c>
      <c r="C16" s="15" t="s">
        <v>15</v>
      </c>
      <c r="D16" s="4">
        <v>1</v>
      </c>
      <c r="F16" s="76">
        <f t="shared" si="0"/>
        <v>0</v>
      </c>
      <c r="G16" s="73">
        <f t="shared" si="1"/>
        <v>0</v>
      </c>
      <c r="H16" s="77">
        <f t="shared" si="2"/>
        <v>1</v>
      </c>
    </row>
    <row r="17" spans="1:8" ht="12.75">
      <c r="A17" s="20" t="s">
        <v>16</v>
      </c>
      <c r="B17" s="48">
        <v>83</v>
      </c>
      <c r="C17" s="22" t="s">
        <v>16</v>
      </c>
      <c r="D17" s="23">
        <v>1177</v>
      </c>
      <c r="F17" s="76">
        <f t="shared" si="0"/>
        <v>97691</v>
      </c>
      <c r="G17" s="73">
        <f t="shared" si="1"/>
        <v>6889</v>
      </c>
      <c r="H17" s="77">
        <f t="shared" si="2"/>
        <v>1385329</v>
      </c>
    </row>
    <row r="18" spans="1:8" ht="12.75">
      <c r="A18" s="20" t="s">
        <v>18</v>
      </c>
      <c r="B18" s="48">
        <v>15</v>
      </c>
      <c r="C18" s="22" t="s">
        <v>18</v>
      </c>
      <c r="D18" s="23">
        <v>515</v>
      </c>
      <c r="F18" s="76">
        <f t="shared" si="0"/>
        <v>7725</v>
      </c>
      <c r="G18" s="73">
        <f t="shared" si="1"/>
        <v>225</v>
      </c>
      <c r="H18" s="77">
        <f t="shared" si="2"/>
        <v>265225</v>
      </c>
    </row>
    <row r="19" spans="1:8" ht="12.75">
      <c r="A19" s="20" t="s">
        <v>19</v>
      </c>
      <c r="B19" s="48">
        <v>1</v>
      </c>
      <c r="C19" s="22" t="s">
        <v>19</v>
      </c>
      <c r="D19" s="23">
        <v>2</v>
      </c>
      <c r="F19" s="76">
        <f t="shared" si="0"/>
        <v>2</v>
      </c>
      <c r="G19" s="73">
        <f t="shared" si="1"/>
        <v>1</v>
      </c>
      <c r="H19" s="77">
        <f t="shared" si="2"/>
        <v>4</v>
      </c>
    </row>
    <row r="20" spans="1:8" ht="12.75">
      <c r="A20" s="20" t="s">
        <v>20</v>
      </c>
      <c r="B20" s="48">
        <v>1</v>
      </c>
      <c r="C20" s="22" t="s">
        <v>20</v>
      </c>
      <c r="D20" s="23">
        <v>5</v>
      </c>
      <c r="F20" s="76">
        <f t="shared" si="0"/>
        <v>5</v>
      </c>
      <c r="G20" s="73">
        <f t="shared" si="1"/>
        <v>1</v>
      </c>
      <c r="H20" s="77">
        <f t="shared" si="2"/>
        <v>25</v>
      </c>
    </row>
    <row r="21" spans="1:8" ht="12.75">
      <c r="A21" s="20" t="s">
        <v>21</v>
      </c>
      <c r="B21" s="48">
        <v>21</v>
      </c>
      <c r="C21" s="22" t="s">
        <v>21</v>
      </c>
      <c r="D21" s="23">
        <v>9</v>
      </c>
      <c r="F21" s="76">
        <f t="shared" si="0"/>
        <v>189</v>
      </c>
      <c r="G21" s="73">
        <f t="shared" si="1"/>
        <v>441</v>
      </c>
      <c r="H21" s="77">
        <f t="shared" si="2"/>
        <v>81</v>
      </c>
    </row>
    <row r="22" spans="1:8" ht="12.75">
      <c r="A22" s="3" t="s">
        <v>22</v>
      </c>
      <c r="B22" s="49">
        <v>15</v>
      </c>
      <c r="C22" s="15" t="s">
        <v>22</v>
      </c>
      <c r="D22" s="4">
        <v>0</v>
      </c>
      <c r="F22" s="76">
        <f t="shared" si="0"/>
        <v>0</v>
      </c>
      <c r="G22" s="73">
        <f t="shared" si="1"/>
        <v>225</v>
      </c>
      <c r="H22" s="77">
        <f t="shared" si="2"/>
        <v>0</v>
      </c>
    </row>
    <row r="23" spans="1:8" ht="12.75">
      <c r="A23" s="3" t="s">
        <v>25</v>
      </c>
      <c r="B23" s="49">
        <v>1</v>
      </c>
      <c r="C23" s="15" t="s">
        <v>25</v>
      </c>
      <c r="D23" s="4">
        <v>0</v>
      </c>
      <c r="F23" s="76">
        <f t="shared" si="0"/>
        <v>0</v>
      </c>
      <c r="G23" s="73">
        <f t="shared" si="1"/>
        <v>1</v>
      </c>
      <c r="H23" s="77">
        <f t="shared" si="2"/>
        <v>0</v>
      </c>
    </row>
    <row r="24" spans="1:8" ht="12.75">
      <c r="A24" s="20" t="s">
        <v>26</v>
      </c>
      <c r="B24" s="48">
        <v>1</v>
      </c>
      <c r="C24" s="22" t="s">
        <v>26</v>
      </c>
      <c r="D24" s="23">
        <v>7</v>
      </c>
      <c r="F24" s="76">
        <f t="shared" si="0"/>
        <v>7</v>
      </c>
      <c r="G24" s="73">
        <f t="shared" si="1"/>
        <v>1</v>
      </c>
      <c r="H24" s="77">
        <f t="shared" si="2"/>
        <v>49</v>
      </c>
    </row>
    <row r="25" spans="1:8" ht="12.75">
      <c r="A25" s="20" t="s">
        <v>27</v>
      </c>
      <c r="B25" s="48">
        <v>15</v>
      </c>
      <c r="C25" s="22" t="s">
        <v>27</v>
      </c>
      <c r="D25" s="23">
        <v>80</v>
      </c>
      <c r="F25" s="76">
        <f t="shared" si="0"/>
        <v>1200</v>
      </c>
      <c r="G25" s="73">
        <f t="shared" si="1"/>
        <v>225</v>
      </c>
      <c r="H25" s="77">
        <f t="shared" si="2"/>
        <v>6400</v>
      </c>
    </row>
    <row r="26" spans="1:8" ht="12.75">
      <c r="A26" s="3" t="s">
        <v>28</v>
      </c>
      <c r="B26" s="49">
        <v>0</v>
      </c>
      <c r="C26" s="15" t="s">
        <v>28</v>
      </c>
      <c r="D26" s="4">
        <v>7</v>
      </c>
      <c r="F26" s="76">
        <f t="shared" si="0"/>
        <v>0</v>
      </c>
      <c r="G26" s="73">
        <f t="shared" si="1"/>
        <v>0</v>
      </c>
      <c r="H26" s="77">
        <f t="shared" si="2"/>
        <v>49</v>
      </c>
    </row>
    <row r="27" spans="1:8" ht="12.75">
      <c r="A27" s="3" t="s">
        <v>29</v>
      </c>
      <c r="B27" s="49">
        <v>11</v>
      </c>
      <c r="C27" s="15" t="s">
        <v>29</v>
      </c>
      <c r="D27" s="4">
        <v>0</v>
      </c>
      <c r="F27" s="76">
        <f t="shared" si="0"/>
        <v>0</v>
      </c>
      <c r="G27" s="73">
        <f t="shared" si="1"/>
        <v>121</v>
      </c>
      <c r="H27" s="77">
        <f t="shared" si="2"/>
        <v>0</v>
      </c>
    </row>
    <row r="28" spans="1:8" ht="12.75">
      <c r="A28" s="20" t="s">
        <v>30</v>
      </c>
      <c r="B28" s="48">
        <v>4</v>
      </c>
      <c r="C28" s="22" t="s">
        <v>30</v>
      </c>
      <c r="D28" s="23">
        <v>24</v>
      </c>
      <c r="F28" s="76">
        <f t="shared" si="0"/>
        <v>96</v>
      </c>
      <c r="G28" s="73">
        <f t="shared" si="1"/>
        <v>16</v>
      </c>
      <c r="H28" s="77">
        <f t="shared" si="2"/>
        <v>576</v>
      </c>
    </row>
    <row r="29" spans="1:8" ht="12.75">
      <c r="A29" s="3" t="s">
        <v>31</v>
      </c>
      <c r="B29" s="49">
        <v>0</v>
      </c>
      <c r="C29" s="15" t="s">
        <v>31</v>
      </c>
      <c r="D29" s="4">
        <v>1</v>
      </c>
      <c r="F29" s="76">
        <f t="shared" si="0"/>
        <v>0</v>
      </c>
      <c r="G29" s="73">
        <f t="shared" si="1"/>
        <v>0</v>
      </c>
      <c r="H29" s="77">
        <f t="shared" si="2"/>
        <v>1</v>
      </c>
    </row>
    <row r="30" spans="1:8" ht="12.75">
      <c r="A30" s="5" t="s">
        <v>32</v>
      </c>
      <c r="B30" s="49">
        <v>0</v>
      </c>
      <c r="C30" s="16" t="s">
        <v>32</v>
      </c>
      <c r="D30" s="4">
        <v>2</v>
      </c>
      <c r="F30" s="76">
        <f t="shared" si="0"/>
        <v>0</v>
      </c>
      <c r="G30" s="73">
        <f t="shared" si="1"/>
        <v>0</v>
      </c>
      <c r="H30" s="77">
        <f t="shared" si="2"/>
        <v>4</v>
      </c>
    </row>
    <row r="31" spans="1:8" ht="12.75">
      <c r="A31" s="20" t="s">
        <v>33</v>
      </c>
      <c r="B31" s="48">
        <v>196</v>
      </c>
      <c r="C31" s="22" t="s">
        <v>33</v>
      </c>
      <c r="D31" s="23">
        <v>574</v>
      </c>
      <c r="F31" s="76">
        <f t="shared" si="0"/>
        <v>112504</v>
      </c>
      <c r="G31" s="73">
        <f t="shared" si="1"/>
        <v>38416</v>
      </c>
      <c r="H31" s="77">
        <f t="shared" si="2"/>
        <v>329476</v>
      </c>
    </row>
    <row r="32" spans="1:8" ht="12.75">
      <c r="A32" s="3" t="s">
        <v>34</v>
      </c>
      <c r="B32" s="49">
        <v>5</v>
      </c>
      <c r="C32" s="15" t="s">
        <v>34</v>
      </c>
      <c r="D32" s="4">
        <v>0</v>
      </c>
      <c r="F32" s="76">
        <f t="shared" si="0"/>
        <v>0</v>
      </c>
      <c r="G32" s="73">
        <f t="shared" si="1"/>
        <v>25</v>
      </c>
      <c r="H32" s="77">
        <f t="shared" si="2"/>
        <v>0</v>
      </c>
    </row>
    <row r="33" spans="1:8" ht="13.5" thickBot="1">
      <c r="A33" s="7" t="s">
        <v>35</v>
      </c>
      <c r="B33" s="49">
        <v>303</v>
      </c>
      <c r="C33" s="18" t="s">
        <v>35</v>
      </c>
      <c r="D33" s="4">
        <v>0</v>
      </c>
      <c r="F33" s="78">
        <f t="shared" si="0"/>
        <v>0</v>
      </c>
      <c r="G33" s="79">
        <f t="shared" si="1"/>
        <v>91809</v>
      </c>
      <c r="H33" s="80">
        <f t="shared" si="2"/>
        <v>0</v>
      </c>
    </row>
    <row r="34" spans="2:8" ht="14.25" thickBot="1" thickTop="1">
      <c r="B34" s="27">
        <f>SUM(B4:B33)</f>
        <v>1465</v>
      </c>
      <c r="D34" s="27">
        <f>SUM(D4:D33)</f>
        <v>5649</v>
      </c>
      <c r="E34" s="12" t="s">
        <v>43</v>
      </c>
      <c r="F34" s="62">
        <f>SUM(F4:F33)</f>
        <v>398134</v>
      </c>
      <c r="G34" s="62">
        <f>SUM(G4:G33)</f>
        <v>274023</v>
      </c>
      <c r="H34" s="62">
        <f>SUM(H4:H33)</f>
        <v>5283263</v>
      </c>
    </row>
    <row r="35" spans="2:8" ht="14.25" thickBot="1" thickTop="1">
      <c r="B35" s="28">
        <f>B34^2</f>
        <v>2146225</v>
      </c>
      <c r="D35" s="28">
        <f>D34^2</f>
        <v>31911201</v>
      </c>
      <c r="E35" s="12"/>
      <c r="G35" s="60">
        <f>G34/B35</f>
        <v>0.12767673473191302</v>
      </c>
      <c r="H35" s="60">
        <f>H34/D35</f>
        <v>0.1655613964513589</v>
      </c>
    </row>
    <row r="36" spans="5:8" ht="13.5" thickBot="1">
      <c r="E36" t="s">
        <v>57</v>
      </c>
      <c r="F36" s="57">
        <f>2*F34</f>
        <v>796268</v>
      </c>
      <c r="G36" s="56" t="s">
        <v>44</v>
      </c>
      <c r="H36" s="61" t="s">
        <v>45</v>
      </c>
    </row>
    <row r="37" spans="5:6" ht="13.5" thickBot="1">
      <c r="E37" t="s">
        <v>58</v>
      </c>
      <c r="F37" s="58">
        <f>(G35+H35)*B34*D34</f>
        <v>2426775.727474554</v>
      </c>
    </row>
  </sheetData>
  <mergeCells count="3"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89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2" sqref="F2:H35"/>
    </sheetView>
  </sheetViews>
  <sheetFormatPr defaultColWidth="9.140625" defaultRowHeight="12.75"/>
  <cols>
    <col min="1" max="1" width="29.00390625" style="0" bestFit="1" customWidth="1"/>
    <col min="2" max="2" width="8.00390625" style="0" bestFit="1" customWidth="1"/>
    <col min="3" max="3" width="27.7109375" style="0" customWidth="1"/>
    <col min="4" max="4" width="8.00390625" style="0" bestFit="1" customWidth="1"/>
    <col min="5" max="5" width="12.140625" style="0" bestFit="1" customWidth="1"/>
    <col min="6" max="6" width="11.00390625" style="0" customWidth="1"/>
    <col min="7" max="7" width="8.8515625" style="0" customWidth="1"/>
    <col min="10" max="10" width="11.7109375" style="0" bestFit="1" customWidth="1"/>
  </cols>
  <sheetData>
    <row r="1" spans="1:3" ht="13.5" thickBot="1">
      <c r="A1" s="13" t="s">
        <v>39</v>
      </c>
      <c r="C1" s="13" t="s">
        <v>40</v>
      </c>
    </row>
    <row r="2" spans="1:8" ht="13.5" thickTop="1">
      <c r="A2" s="8" t="s">
        <v>0</v>
      </c>
      <c r="C2" s="8" t="s">
        <v>46</v>
      </c>
      <c r="F2" s="66" t="s">
        <v>59</v>
      </c>
      <c r="G2" s="67" t="s">
        <v>41</v>
      </c>
      <c r="H2" s="66" t="s">
        <v>42</v>
      </c>
    </row>
    <row r="3" spans="1:10" ht="13.5" thickBot="1">
      <c r="A3" s="2" t="s">
        <v>1</v>
      </c>
      <c r="B3" s="31" t="s">
        <v>37</v>
      </c>
      <c r="C3" s="30" t="s">
        <v>1</v>
      </c>
      <c r="D3" s="29" t="s">
        <v>38</v>
      </c>
      <c r="F3" s="70"/>
      <c r="G3" s="71"/>
      <c r="H3" s="70"/>
      <c r="J3" s="35" t="s">
        <v>48</v>
      </c>
    </row>
    <row r="4" spans="1:10" ht="13.5" thickTop="1">
      <c r="A4" s="20" t="s">
        <v>2</v>
      </c>
      <c r="B4" s="21">
        <v>112</v>
      </c>
      <c r="C4" s="22" t="s">
        <v>2</v>
      </c>
      <c r="D4" s="23">
        <v>505</v>
      </c>
      <c r="F4" s="74">
        <f>B4*D4</f>
        <v>56560</v>
      </c>
      <c r="G4" s="72">
        <f>B4^2</f>
        <v>12544</v>
      </c>
      <c r="H4" s="75">
        <f>D4^2</f>
        <v>255025</v>
      </c>
      <c r="J4">
        <f>17/(24+25-17)</f>
        <v>0.53125</v>
      </c>
    </row>
    <row r="5" spans="1:8" ht="12.75">
      <c r="A5" s="5" t="s">
        <v>3</v>
      </c>
      <c r="B5" s="19">
        <v>65</v>
      </c>
      <c r="C5" s="16" t="s">
        <v>3</v>
      </c>
      <c r="D5" s="4">
        <v>0</v>
      </c>
      <c r="F5" s="76">
        <f aca="true" t="shared" si="0" ref="F5:F35">B5*D5</f>
        <v>0</v>
      </c>
      <c r="G5" s="73">
        <f aca="true" t="shared" si="1" ref="G5:G35">B5^2</f>
        <v>4225</v>
      </c>
      <c r="H5" s="77">
        <f aca="true" t="shared" si="2" ref="H5:H35">D5^2</f>
        <v>0</v>
      </c>
    </row>
    <row r="6" spans="1:10" ht="12.75">
      <c r="A6" s="6" t="s">
        <v>4</v>
      </c>
      <c r="B6" s="19">
        <v>1</v>
      </c>
      <c r="C6" s="17" t="s">
        <v>4</v>
      </c>
      <c r="D6" s="4">
        <v>0</v>
      </c>
      <c r="F6" s="76">
        <f t="shared" si="0"/>
        <v>0</v>
      </c>
      <c r="G6" s="73">
        <f t="shared" si="1"/>
        <v>1</v>
      </c>
      <c r="H6" s="77">
        <f t="shared" si="2"/>
        <v>0</v>
      </c>
      <c r="J6" s="36" t="s">
        <v>55</v>
      </c>
    </row>
    <row r="7" spans="1:10" ht="12.75">
      <c r="A7" s="6" t="s">
        <v>5</v>
      </c>
      <c r="B7" s="19">
        <v>5</v>
      </c>
      <c r="C7" s="17" t="s">
        <v>5</v>
      </c>
      <c r="D7" s="4">
        <v>0</v>
      </c>
      <c r="F7" s="76">
        <f t="shared" si="0"/>
        <v>0</v>
      </c>
      <c r="G7" s="73">
        <f t="shared" si="1"/>
        <v>25</v>
      </c>
      <c r="H7" s="77">
        <f t="shared" si="2"/>
        <v>0</v>
      </c>
      <c r="J7">
        <f>2*(B4+B8+D9+D13+B14+B15+B17+D18+B19+B21+B22+B26+B27+D29+B30+B34+D35)/(B36+D36)</f>
        <v>0.40161789198191766</v>
      </c>
    </row>
    <row r="8" spans="1:8" ht="12.75">
      <c r="A8" s="20" t="s">
        <v>6</v>
      </c>
      <c r="B8" s="21">
        <v>7</v>
      </c>
      <c r="C8" s="22" t="s">
        <v>6</v>
      </c>
      <c r="D8" s="23">
        <v>18</v>
      </c>
      <c r="F8" s="76">
        <f t="shared" si="0"/>
        <v>126</v>
      </c>
      <c r="G8" s="73">
        <f t="shared" si="1"/>
        <v>49</v>
      </c>
      <c r="H8" s="77">
        <f t="shared" si="2"/>
        <v>324</v>
      </c>
    </row>
    <row r="9" spans="1:10" ht="12.75">
      <c r="A9" s="20" t="s">
        <v>7</v>
      </c>
      <c r="B9" s="21">
        <v>124</v>
      </c>
      <c r="C9" s="22" t="s">
        <v>7</v>
      </c>
      <c r="D9" s="23">
        <v>26</v>
      </c>
      <c r="F9" s="76">
        <f t="shared" si="0"/>
        <v>3224</v>
      </c>
      <c r="G9" s="73">
        <f t="shared" si="1"/>
        <v>15376</v>
      </c>
      <c r="H9" s="77">
        <f t="shared" si="2"/>
        <v>676</v>
      </c>
      <c r="J9" s="36" t="s">
        <v>56</v>
      </c>
    </row>
    <row r="10" spans="1:10" ht="12.75">
      <c r="A10" s="3" t="s">
        <v>9</v>
      </c>
      <c r="B10" s="19">
        <v>0</v>
      </c>
      <c r="C10" s="15" t="s">
        <v>9</v>
      </c>
      <c r="D10" s="4">
        <v>8</v>
      </c>
      <c r="F10" s="76">
        <f t="shared" si="0"/>
        <v>0</v>
      </c>
      <c r="G10" s="73">
        <f t="shared" si="1"/>
        <v>0</v>
      </c>
      <c r="H10" s="77">
        <f t="shared" si="2"/>
        <v>64</v>
      </c>
      <c r="J10">
        <f>F38/F39</f>
        <v>0.0002069101276347783</v>
      </c>
    </row>
    <row r="11" spans="1:8" ht="12.75">
      <c r="A11" s="3" t="s">
        <v>10</v>
      </c>
      <c r="B11" s="19">
        <v>0</v>
      </c>
      <c r="C11" s="15" t="s">
        <v>10</v>
      </c>
      <c r="D11" s="4">
        <v>0</v>
      </c>
      <c r="F11" s="76">
        <f t="shared" si="0"/>
        <v>0</v>
      </c>
      <c r="G11" s="73">
        <f t="shared" si="1"/>
        <v>0</v>
      </c>
      <c r="H11" s="77">
        <f t="shared" si="2"/>
        <v>0</v>
      </c>
    </row>
    <row r="12" spans="1:8" ht="12.75">
      <c r="A12" s="3" t="s">
        <v>11</v>
      </c>
      <c r="B12" s="19">
        <v>1</v>
      </c>
      <c r="C12" s="15" t="s">
        <v>11</v>
      </c>
      <c r="D12" s="4">
        <v>3</v>
      </c>
      <c r="F12" s="76">
        <f t="shared" si="0"/>
        <v>3</v>
      </c>
      <c r="G12" s="73">
        <f t="shared" si="1"/>
        <v>1</v>
      </c>
      <c r="H12" s="77">
        <f t="shared" si="2"/>
        <v>9</v>
      </c>
    </row>
    <row r="13" spans="1:8" ht="12.75">
      <c r="A13" s="20" t="s">
        <v>12</v>
      </c>
      <c r="B13" s="21">
        <v>209</v>
      </c>
      <c r="C13" s="22" t="s">
        <v>12</v>
      </c>
      <c r="D13" s="23">
        <v>196</v>
      </c>
      <c r="F13" s="76">
        <f t="shared" si="0"/>
        <v>40964</v>
      </c>
      <c r="G13" s="73">
        <f t="shared" si="1"/>
        <v>43681</v>
      </c>
      <c r="H13" s="77">
        <f t="shared" si="2"/>
        <v>38416</v>
      </c>
    </row>
    <row r="14" spans="1:8" ht="12.75">
      <c r="A14" s="20" t="s">
        <v>13</v>
      </c>
      <c r="B14" s="21">
        <v>243</v>
      </c>
      <c r="C14" s="22" t="s">
        <v>13</v>
      </c>
      <c r="D14" s="23">
        <v>651</v>
      </c>
      <c r="F14" s="76">
        <f t="shared" si="0"/>
        <v>158193</v>
      </c>
      <c r="G14" s="73">
        <f t="shared" si="1"/>
        <v>59049</v>
      </c>
      <c r="H14" s="77">
        <f t="shared" si="2"/>
        <v>423801</v>
      </c>
    </row>
    <row r="15" spans="1:8" ht="12.75">
      <c r="A15" s="20" t="s">
        <v>14</v>
      </c>
      <c r="B15" s="21">
        <v>26</v>
      </c>
      <c r="C15" s="22" t="s">
        <v>14</v>
      </c>
      <c r="D15" s="23">
        <v>109</v>
      </c>
      <c r="F15" s="76">
        <f t="shared" si="0"/>
        <v>2834</v>
      </c>
      <c r="G15" s="73">
        <f t="shared" si="1"/>
        <v>676</v>
      </c>
      <c r="H15" s="77">
        <f t="shared" si="2"/>
        <v>11881</v>
      </c>
    </row>
    <row r="16" spans="1:8" ht="12.75">
      <c r="A16" s="3" t="s">
        <v>15</v>
      </c>
      <c r="B16" s="19">
        <v>0</v>
      </c>
      <c r="C16" s="15" t="s">
        <v>15</v>
      </c>
      <c r="D16" s="4">
        <v>3</v>
      </c>
      <c r="F16" s="76">
        <f t="shared" si="0"/>
        <v>0</v>
      </c>
      <c r="G16" s="73">
        <f t="shared" si="1"/>
        <v>0</v>
      </c>
      <c r="H16" s="77">
        <f t="shared" si="2"/>
        <v>9</v>
      </c>
    </row>
    <row r="17" spans="1:8" ht="12.75">
      <c r="A17" s="20" t="s">
        <v>16</v>
      </c>
      <c r="B17" s="21">
        <v>83</v>
      </c>
      <c r="C17" s="22" t="s">
        <v>16</v>
      </c>
      <c r="D17" s="23">
        <v>169</v>
      </c>
      <c r="F17" s="76">
        <f t="shared" si="0"/>
        <v>14027</v>
      </c>
      <c r="G17" s="73">
        <f t="shared" si="1"/>
        <v>6889</v>
      </c>
      <c r="H17" s="77">
        <f t="shared" si="2"/>
        <v>28561</v>
      </c>
    </row>
    <row r="18" spans="1:8" ht="12.75">
      <c r="A18" s="20" t="s">
        <v>18</v>
      </c>
      <c r="B18" s="21">
        <v>15</v>
      </c>
      <c r="C18" s="22" t="s">
        <v>18</v>
      </c>
      <c r="D18" s="23">
        <v>3</v>
      </c>
      <c r="F18" s="76">
        <f t="shared" si="0"/>
        <v>45</v>
      </c>
      <c r="G18" s="73">
        <f t="shared" si="1"/>
        <v>225</v>
      </c>
      <c r="H18" s="77">
        <f t="shared" si="2"/>
        <v>9</v>
      </c>
    </row>
    <row r="19" spans="1:8" ht="12.75">
      <c r="A19" s="20" t="s">
        <v>19</v>
      </c>
      <c r="B19" s="21">
        <v>1</v>
      </c>
      <c r="C19" s="22" t="s">
        <v>20</v>
      </c>
      <c r="D19" s="23">
        <v>5</v>
      </c>
      <c r="F19" s="76">
        <f t="shared" si="0"/>
        <v>5</v>
      </c>
      <c r="G19" s="73">
        <f t="shared" si="1"/>
        <v>1</v>
      </c>
      <c r="H19" s="77">
        <f t="shared" si="2"/>
        <v>25</v>
      </c>
    </row>
    <row r="20" spans="1:8" ht="12.75">
      <c r="A20" s="3" t="s">
        <v>20</v>
      </c>
      <c r="B20" s="19">
        <v>1</v>
      </c>
      <c r="C20" s="15" t="s">
        <v>19</v>
      </c>
      <c r="D20" s="4">
        <v>0</v>
      </c>
      <c r="F20" s="76">
        <f t="shared" si="0"/>
        <v>0</v>
      </c>
      <c r="G20" s="73">
        <f t="shared" si="1"/>
        <v>1</v>
      </c>
      <c r="H20" s="77">
        <f t="shared" si="2"/>
        <v>0</v>
      </c>
    </row>
    <row r="21" spans="1:8" ht="12.75">
      <c r="A21" s="20" t="s">
        <v>21</v>
      </c>
      <c r="B21" s="21">
        <v>21</v>
      </c>
      <c r="C21" s="22" t="s">
        <v>21</v>
      </c>
      <c r="D21" s="23">
        <v>223</v>
      </c>
      <c r="F21" s="76">
        <f t="shared" si="0"/>
        <v>4683</v>
      </c>
      <c r="G21" s="73">
        <f t="shared" si="1"/>
        <v>441</v>
      </c>
      <c r="H21" s="77">
        <f t="shared" si="2"/>
        <v>49729</v>
      </c>
    </row>
    <row r="22" spans="1:8" ht="12.75">
      <c r="A22" s="20" t="s">
        <v>22</v>
      </c>
      <c r="B22" s="21">
        <v>15</v>
      </c>
      <c r="C22" s="22" t="s">
        <v>22</v>
      </c>
      <c r="D22" s="23">
        <v>83</v>
      </c>
      <c r="F22" s="76">
        <f t="shared" si="0"/>
        <v>1245</v>
      </c>
      <c r="G22" s="73">
        <f t="shared" si="1"/>
        <v>225</v>
      </c>
      <c r="H22" s="77">
        <f t="shared" si="2"/>
        <v>6889</v>
      </c>
    </row>
    <row r="23" spans="1:8" ht="12.75">
      <c r="A23" s="3" t="s">
        <v>23</v>
      </c>
      <c r="B23" s="19">
        <v>0</v>
      </c>
      <c r="C23" s="15" t="s">
        <v>23</v>
      </c>
      <c r="D23" s="4">
        <v>6</v>
      </c>
      <c r="F23" s="76">
        <f t="shared" si="0"/>
        <v>0</v>
      </c>
      <c r="G23" s="73">
        <f t="shared" si="1"/>
        <v>0</v>
      </c>
      <c r="H23" s="77">
        <f t="shared" si="2"/>
        <v>36</v>
      </c>
    </row>
    <row r="24" spans="1:8" ht="12.75">
      <c r="A24" s="3" t="s">
        <v>24</v>
      </c>
      <c r="B24" s="19">
        <v>0</v>
      </c>
      <c r="C24" s="15" t="s">
        <v>24</v>
      </c>
      <c r="D24" s="4">
        <v>47</v>
      </c>
      <c r="F24" s="76">
        <f t="shared" si="0"/>
        <v>0</v>
      </c>
      <c r="G24" s="73">
        <f t="shared" si="1"/>
        <v>0</v>
      </c>
      <c r="H24" s="77">
        <f t="shared" si="2"/>
        <v>2209</v>
      </c>
    </row>
    <row r="25" spans="1:8" ht="12.75">
      <c r="A25" s="3" t="s">
        <v>25</v>
      </c>
      <c r="B25" s="19">
        <v>1</v>
      </c>
      <c r="C25" s="15" t="s">
        <v>25</v>
      </c>
      <c r="D25" s="4">
        <v>0</v>
      </c>
      <c r="F25" s="76">
        <f t="shared" si="0"/>
        <v>0</v>
      </c>
      <c r="G25" s="73">
        <f t="shared" si="1"/>
        <v>1</v>
      </c>
      <c r="H25" s="77">
        <f t="shared" si="2"/>
        <v>0</v>
      </c>
    </row>
    <row r="26" spans="1:8" ht="12.75">
      <c r="A26" s="20" t="s">
        <v>26</v>
      </c>
      <c r="B26" s="21">
        <v>1</v>
      </c>
      <c r="C26" s="22" t="s">
        <v>26</v>
      </c>
      <c r="D26" s="23">
        <v>18</v>
      </c>
      <c r="F26" s="76">
        <f t="shared" si="0"/>
        <v>18</v>
      </c>
      <c r="G26" s="73">
        <f t="shared" si="1"/>
        <v>1</v>
      </c>
      <c r="H26" s="77">
        <f t="shared" si="2"/>
        <v>324</v>
      </c>
    </row>
    <row r="27" spans="1:8" ht="12.75">
      <c r="A27" s="20" t="s">
        <v>27</v>
      </c>
      <c r="B27" s="21">
        <v>15</v>
      </c>
      <c r="C27" s="22" t="s">
        <v>27</v>
      </c>
      <c r="D27" s="23">
        <v>550</v>
      </c>
      <c r="F27" s="76">
        <f t="shared" si="0"/>
        <v>8250</v>
      </c>
      <c r="G27" s="73">
        <f t="shared" si="1"/>
        <v>225</v>
      </c>
      <c r="H27" s="77">
        <f t="shared" si="2"/>
        <v>302500</v>
      </c>
    </row>
    <row r="28" spans="1:8" ht="12.75">
      <c r="A28" s="3" t="s">
        <v>28</v>
      </c>
      <c r="B28" s="19">
        <v>0</v>
      </c>
      <c r="C28" s="15" t="s">
        <v>28</v>
      </c>
      <c r="D28" s="4">
        <v>2</v>
      </c>
      <c r="F28" s="76">
        <f t="shared" si="0"/>
        <v>0</v>
      </c>
      <c r="G28" s="73">
        <f t="shared" si="1"/>
        <v>0</v>
      </c>
      <c r="H28" s="77">
        <f t="shared" si="2"/>
        <v>4</v>
      </c>
    </row>
    <row r="29" spans="1:8" ht="12.75">
      <c r="A29" s="20" t="s">
        <v>29</v>
      </c>
      <c r="B29" s="21">
        <v>11</v>
      </c>
      <c r="C29" s="22" t="s">
        <v>29</v>
      </c>
      <c r="D29" s="23">
        <v>1</v>
      </c>
      <c r="F29" s="76">
        <f t="shared" si="0"/>
        <v>11</v>
      </c>
      <c r="G29" s="73">
        <f t="shared" si="1"/>
        <v>121</v>
      </c>
      <c r="H29" s="77">
        <f t="shared" si="2"/>
        <v>1</v>
      </c>
    </row>
    <row r="30" spans="1:8" ht="12.75">
      <c r="A30" s="20" t="s">
        <v>30</v>
      </c>
      <c r="B30" s="21">
        <v>4</v>
      </c>
      <c r="C30" s="22" t="s">
        <v>30</v>
      </c>
      <c r="D30" s="23">
        <v>16</v>
      </c>
      <c r="F30" s="76">
        <f t="shared" si="0"/>
        <v>64</v>
      </c>
      <c r="G30" s="73">
        <f t="shared" si="1"/>
        <v>16</v>
      </c>
      <c r="H30" s="77">
        <f t="shared" si="2"/>
        <v>256</v>
      </c>
    </row>
    <row r="31" spans="1:8" ht="12.75">
      <c r="A31" s="3"/>
      <c r="B31" s="32"/>
      <c r="C31" s="17" t="s">
        <v>47</v>
      </c>
      <c r="D31" s="4">
        <v>5</v>
      </c>
      <c r="F31" s="76">
        <f t="shared" si="0"/>
        <v>0</v>
      </c>
      <c r="G31" s="73">
        <f t="shared" si="1"/>
        <v>0</v>
      </c>
      <c r="H31" s="77">
        <f t="shared" si="2"/>
        <v>25</v>
      </c>
    </row>
    <row r="32" spans="1:8" ht="12.75">
      <c r="A32" s="5" t="s">
        <v>32</v>
      </c>
      <c r="B32" s="19">
        <v>0</v>
      </c>
      <c r="C32" s="16" t="s">
        <v>32</v>
      </c>
      <c r="D32" s="4">
        <v>1</v>
      </c>
      <c r="F32" s="76">
        <f t="shared" si="0"/>
        <v>0</v>
      </c>
      <c r="G32" s="73">
        <f t="shared" si="1"/>
        <v>0</v>
      </c>
      <c r="H32" s="77">
        <f t="shared" si="2"/>
        <v>1</v>
      </c>
    </row>
    <row r="33" spans="1:8" ht="12.75">
      <c r="A33" s="3" t="s">
        <v>33</v>
      </c>
      <c r="B33" s="19">
        <v>196</v>
      </c>
      <c r="C33" s="15" t="s">
        <v>33</v>
      </c>
      <c r="D33" s="4">
        <v>0</v>
      </c>
      <c r="F33" s="76">
        <f t="shared" si="0"/>
        <v>0</v>
      </c>
      <c r="G33" s="73">
        <f t="shared" si="1"/>
        <v>38416</v>
      </c>
      <c r="H33" s="77">
        <f t="shared" si="2"/>
        <v>0</v>
      </c>
    </row>
    <row r="34" spans="1:8" ht="12.75">
      <c r="A34" s="20" t="s">
        <v>34</v>
      </c>
      <c r="B34" s="21">
        <v>5</v>
      </c>
      <c r="C34" s="22" t="s">
        <v>34</v>
      </c>
      <c r="D34" s="23">
        <v>5</v>
      </c>
      <c r="F34" s="76">
        <f t="shared" si="0"/>
        <v>25</v>
      </c>
      <c r="G34" s="73">
        <f t="shared" si="1"/>
        <v>25</v>
      </c>
      <c r="H34" s="77">
        <f t="shared" si="2"/>
        <v>25</v>
      </c>
    </row>
    <row r="35" spans="1:8" ht="13.5" thickBot="1">
      <c r="A35" s="20" t="s">
        <v>35</v>
      </c>
      <c r="B35" s="21">
        <v>303</v>
      </c>
      <c r="C35" s="20" t="s">
        <v>35</v>
      </c>
      <c r="D35" s="23">
        <v>85</v>
      </c>
      <c r="F35" s="78">
        <f t="shared" si="0"/>
        <v>25755</v>
      </c>
      <c r="G35" s="79">
        <f t="shared" si="1"/>
        <v>91809</v>
      </c>
      <c r="H35" s="80">
        <f t="shared" si="2"/>
        <v>7225</v>
      </c>
    </row>
    <row r="36" spans="2:8" ht="14.25" thickBot="1" thickTop="1">
      <c r="B36" s="27">
        <f>SUM(B4:B35)</f>
        <v>1465</v>
      </c>
      <c r="D36" s="27">
        <f>SUM(D4:D35)</f>
        <v>2738</v>
      </c>
      <c r="E36" s="26" t="s">
        <v>43</v>
      </c>
      <c r="F36" s="59">
        <f>SUM(F4:F35)</f>
        <v>316032</v>
      </c>
      <c r="G36" s="59">
        <f>SUM(G4:G35)</f>
        <v>274023</v>
      </c>
      <c r="H36" s="59">
        <f>SUM(H4:H35)</f>
        <v>1128024</v>
      </c>
    </row>
    <row r="37" spans="2:8" ht="14.25" thickBot="1" thickTop="1">
      <c r="B37" s="28">
        <f>B36^2</f>
        <v>2146225</v>
      </c>
      <c r="D37" s="28">
        <f>D36^2</f>
        <v>7496644</v>
      </c>
      <c r="E37" s="37"/>
      <c r="G37" s="60">
        <f>G36/B37</f>
        <v>0.12767673473191302</v>
      </c>
      <c r="H37" s="60">
        <f>H36/D37</f>
        <v>0.15047053054673531</v>
      </c>
    </row>
    <row r="38" spans="5:8" ht="13.5" thickBot="1">
      <c r="E38" t="s">
        <v>57</v>
      </c>
      <c r="F38" s="57">
        <f>2*F36</f>
        <v>632064</v>
      </c>
      <c r="G38" s="56" t="s">
        <v>44</v>
      </c>
      <c r="H38" s="61" t="s">
        <v>45</v>
      </c>
    </row>
    <row r="39" spans="5:6" ht="13.5" thickBot="1">
      <c r="E39" t="s">
        <v>58</v>
      </c>
      <c r="F39" s="58">
        <f>(G37+H37)*B36*D37</f>
        <v>3054775555.0935154</v>
      </c>
    </row>
  </sheetData>
  <mergeCells count="3"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22" sqref="J22"/>
    </sheetView>
  </sheetViews>
  <sheetFormatPr defaultColWidth="9.140625" defaultRowHeight="12.75"/>
  <cols>
    <col min="1" max="1" width="30.57421875" style="0" customWidth="1"/>
    <col min="3" max="3" width="29.00390625" style="0" bestFit="1" customWidth="1"/>
    <col min="5" max="5" width="11.57421875" style="0" bestFit="1" customWidth="1"/>
    <col min="6" max="6" width="10.7109375" style="0" customWidth="1"/>
    <col min="9" max="9" width="6.57421875" style="0" customWidth="1"/>
    <col min="10" max="10" width="11.7109375" style="0" bestFit="1" customWidth="1"/>
  </cols>
  <sheetData>
    <row r="1" spans="1:3" ht="13.5" thickBot="1">
      <c r="A1" s="13" t="s">
        <v>39</v>
      </c>
      <c r="C1" s="13" t="s">
        <v>40</v>
      </c>
    </row>
    <row r="2" spans="1:8" ht="13.5" thickTop="1">
      <c r="A2" s="1" t="s">
        <v>36</v>
      </c>
      <c r="C2" s="1" t="s">
        <v>46</v>
      </c>
      <c r="F2" s="66" t="s">
        <v>59</v>
      </c>
      <c r="G2" s="67" t="s">
        <v>41</v>
      </c>
      <c r="H2" s="66" t="s">
        <v>42</v>
      </c>
    </row>
    <row r="3" spans="1:10" ht="13.5" thickBot="1">
      <c r="A3" s="9" t="s">
        <v>1</v>
      </c>
      <c r="B3" s="31" t="s">
        <v>37</v>
      </c>
      <c r="C3" s="33" t="s">
        <v>1</v>
      </c>
      <c r="D3" s="29" t="s">
        <v>38</v>
      </c>
      <c r="F3" s="68"/>
      <c r="G3" s="69"/>
      <c r="H3" s="68"/>
      <c r="J3" s="35" t="s">
        <v>48</v>
      </c>
    </row>
    <row r="4" spans="1:10" ht="13.5" thickTop="1">
      <c r="A4" s="20" t="s">
        <v>2</v>
      </c>
      <c r="B4" s="21">
        <v>1278</v>
      </c>
      <c r="C4" s="22" t="s">
        <v>2</v>
      </c>
      <c r="D4" s="23">
        <v>505</v>
      </c>
      <c r="F4" s="82">
        <f>B4*D4</f>
        <v>645390</v>
      </c>
      <c r="G4" s="83">
        <f>B4^2</f>
        <v>1633284</v>
      </c>
      <c r="H4" s="84">
        <f>D4^2</f>
        <v>255025</v>
      </c>
      <c r="J4">
        <f>15/(22+25-15)</f>
        <v>0.46875</v>
      </c>
    </row>
    <row r="5" spans="1:8" ht="12.75">
      <c r="A5" s="5" t="s">
        <v>3</v>
      </c>
      <c r="B5" s="19">
        <v>10</v>
      </c>
      <c r="C5" s="16" t="s">
        <v>3</v>
      </c>
      <c r="D5" s="4">
        <v>0</v>
      </c>
      <c r="F5" s="76">
        <f aca="true" t="shared" si="0" ref="F5:F37">B5*D5</f>
        <v>0</v>
      </c>
      <c r="G5" s="73">
        <f aca="true" t="shared" si="1" ref="G5:G37">B5^2</f>
        <v>100</v>
      </c>
      <c r="H5" s="77">
        <f aca="true" t="shared" si="2" ref="H5:H37">D5^2</f>
        <v>0</v>
      </c>
    </row>
    <row r="6" spans="1:8" ht="12.75">
      <c r="A6" s="6" t="s">
        <v>5</v>
      </c>
      <c r="B6" s="19">
        <v>108</v>
      </c>
      <c r="C6" s="17" t="s">
        <v>5</v>
      </c>
      <c r="D6" s="4">
        <v>0</v>
      </c>
      <c r="F6" s="76">
        <f t="shared" si="0"/>
        <v>0</v>
      </c>
      <c r="G6" s="73">
        <f t="shared" si="1"/>
        <v>11664</v>
      </c>
      <c r="H6" s="77">
        <f t="shared" si="2"/>
        <v>0</v>
      </c>
    </row>
    <row r="7" spans="1:10" ht="12.75">
      <c r="A7" s="7" t="s">
        <v>6</v>
      </c>
      <c r="B7" s="19">
        <v>0</v>
      </c>
      <c r="C7" s="18" t="s">
        <v>6</v>
      </c>
      <c r="D7" s="4">
        <v>18</v>
      </c>
      <c r="F7" s="76">
        <f t="shared" si="0"/>
        <v>0</v>
      </c>
      <c r="G7" s="73">
        <f t="shared" si="1"/>
        <v>0</v>
      </c>
      <c r="H7" s="77">
        <f t="shared" si="2"/>
        <v>324</v>
      </c>
      <c r="J7" s="36" t="s">
        <v>55</v>
      </c>
    </row>
    <row r="8" spans="1:10" ht="12.75">
      <c r="A8" s="20" t="s">
        <v>7</v>
      </c>
      <c r="B8" s="21">
        <v>31</v>
      </c>
      <c r="C8" s="22" t="s">
        <v>7</v>
      </c>
      <c r="D8" s="23">
        <v>26</v>
      </c>
      <c r="F8" s="76">
        <f t="shared" si="0"/>
        <v>806</v>
      </c>
      <c r="G8" s="73">
        <f t="shared" si="1"/>
        <v>961</v>
      </c>
      <c r="H8" s="77">
        <f t="shared" si="2"/>
        <v>676</v>
      </c>
      <c r="J8">
        <f>2*(D4+D8+B13+B14+D15+B16+D17+D19+B20+B22+B27+B28+D29+D31+D34)/(B38+D38)</f>
        <v>0.2396566114224395</v>
      </c>
    </row>
    <row r="9" spans="1:8" ht="12.75">
      <c r="A9" s="3" t="s">
        <v>8</v>
      </c>
      <c r="B9" s="19">
        <v>1186</v>
      </c>
      <c r="C9" s="15" t="s">
        <v>8</v>
      </c>
      <c r="D9" s="4">
        <v>0</v>
      </c>
      <c r="F9" s="76">
        <f t="shared" si="0"/>
        <v>0</v>
      </c>
      <c r="G9" s="73">
        <f t="shared" si="1"/>
        <v>1406596</v>
      </c>
      <c r="H9" s="77">
        <f t="shared" si="2"/>
        <v>0</v>
      </c>
    </row>
    <row r="10" spans="1:10" ht="12.75">
      <c r="A10" s="3" t="s">
        <v>9</v>
      </c>
      <c r="B10" s="19">
        <v>74</v>
      </c>
      <c r="C10" s="15" t="s">
        <v>9</v>
      </c>
      <c r="D10" s="4">
        <v>8</v>
      </c>
      <c r="F10" s="76">
        <f t="shared" si="0"/>
        <v>592</v>
      </c>
      <c r="G10" s="73">
        <f t="shared" si="1"/>
        <v>5476</v>
      </c>
      <c r="H10" s="77">
        <f t="shared" si="2"/>
        <v>64</v>
      </c>
      <c r="J10" s="36" t="s">
        <v>56</v>
      </c>
    </row>
    <row r="11" spans="1:10" ht="12.75">
      <c r="A11" s="3" t="s">
        <v>10</v>
      </c>
      <c r="B11" s="19">
        <v>0</v>
      </c>
      <c r="C11" s="15" t="s">
        <v>10</v>
      </c>
      <c r="D11" s="4">
        <v>0</v>
      </c>
      <c r="F11" s="76">
        <f t="shared" si="0"/>
        <v>0</v>
      </c>
      <c r="G11" s="73">
        <f t="shared" si="1"/>
        <v>0</v>
      </c>
      <c r="H11" s="77">
        <f t="shared" si="2"/>
        <v>0</v>
      </c>
      <c r="J11">
        <f>F40/F41</f>
        <v>0.40591983617282146</v>
      </c>
    </row>
    <row r="12" spans="1:8" ht="12.75">
      <c r="A12" s="3" t="s">
        <v>11</v>
      </c>
      <c r="B12" s="19">
        <v>0</v>
      </c>
      <c r="C12" s="15" t="s">
        <v>11</v>
      </c>
      <c r="D12" s="4">
        <v>3</v>
      </c>
      <c r="F12" s="76">
        <f t="shared" si="0"/>
        <v>0</v>
      </c>
      <c r="G12" s="73">
        <f t="shared" si="1"/>
        <v>0</v>
      </c>
      <c r="H12" s="77">
        <f t="shared" si="2"/>
        <v>9</v>
      </c>
    </row>
    <row r="13" spans="1:8" ht="12.75">
      <c r="A13" s="20" t="s">
        <v>12</v>
      </c>
      <c r="B13" s="21">
        <v>7</v>
      </c>
      <c r="C13" s="22" t="s">
        <v>12</v>
      </c>
      <c r="D13" s="23">
        <v>196</v>
      </c>
      <c r="F13" s="76">
        <f t="shared" si="0"/>
        <v>1372</v>
      </c>
      <c r="G13" s="73">
        <f t="shared" si="1"/>
        <v>49</v>
      </c>
      <c r="H13" s="77">
        <f t="shared" si="2"/>
        <v>38416</v>
      </c>
    </row>
    <row r="14" spans="1:8" ht="12.75">
      <c r="A14" s="20" t="s">
        <v>13</v>
      </c>
      <c r="B14" s="21">
        <v>68</v>
      </c>
      <c r="C14" s="22" t="s">
        <v>13</v>
      </c>
      <c r="D14" s="23">
        <v>651</v>
      </c>
      <c r="F14" s="76">
        <f t="shared" si="0"/>
        <v>44268</v>
      </c>
      <c r="G14" s="73">
        <f t="shared" si="1"/>
        <v>4624</v>
      </c>
      <c r="H14" s="77">
        <f t="shared" si="2"/>
        <v>423801</v>
      </c>
    </row>
    <row r="15" spans="1:8" ht="12.75">
      <c r="A15" s="20" t="s">
        <v>14</v>
      </c>
      <c r="B15" s="21">
        <v>483</v>
      </c>
      <c r="C15" s="22" t="s">
        <v>14</v>
      </c>
      <c r="D15" s="23">
        <v>109</v>
      </c>
      <c r="F15" s="76">
        <f t="shared" si="0"/>
        <v>52647</v>
      </c>
      <c r="G15" s="73">
        <f t="shared" si="1"/>
        <v>233289</v>
      </c>
      <c r="H15" s="77">
        <f t="shared" si="2"/>
        <v>11881</v>
      </c>
    </row>
    <row r="16" spans="1:8" ht="12.75">
      <c r="A16" s="20" t="s">
        <v>15</v>
      </c>
      <c r="B16" s="21">
        <v>1</v>
      </c>
      <c r="C16" s="22" t="s">
        <v>15</v>
      </c>
      <c r="D16" s="23">
        <v>3</v>
      </c>
      <c r="F16" s="76">
        <f t="shared" si="0"/>
        <v>3</v>
      </c>
      <c r="G16" s="73">
        <f t="shared" si="1"/>
        <v>1</v>
      </c>
      <c r="H16" s="77">
        <f t="shared" si="2"/>
        <v>9</v>
      </c>
    </row>
    <row r="17" spans="1:8" ht="12.75">
      <c r="A17" s="20" t="s">
        <v>16</v>
      </c>
      <c r="B17" s="21">
        <v>1177</v>
      </c>
      <c r="C17" s="22" t="s">
        <v>16</v>
      </c>
      <c r="D17" s="23">
        <v>169</v>
      </c>
      <c r="F17" s="76">
        <f t="shared" si="0"/>
        <v>198913</v>
      </c>
      <c r="G17" s="73">
        <f t="shared" si="1"/>
        <v>1385329</v>
      </c>
      <c r="H17" s="77">
        <f t="shared" si="2"/>
        <v>28561</v>
      </c>
    </row>
    <row r="18" spans="1:8" ht="12.75">
      <c r="A18" s="3" t="s">
        <v>17</v>
      </c>
      <c r="B18" s="19">
        <v>0</v>
      </c>
      <c r="C18" s="15" t="s">
        <v>17</v>
      </c>
      <c r="D18" s="4">
        <v>0</v>
      </c>
      <c r="F18" s="76">
        <f t="shared" si="0"/>
        <v>0</v>
      </c>
      <c r="G18" s="73">
        <f t="shared" si="1"/>
        <v>0</v>
      </c>
      <c r="H18" s="77">
        <f t="shared" si="2"/>
        <v>0</v>
      </c>
    </row>
    <row r="19" spans="1:8" ht="12.75">
      <c r="A19" s="20" t="s">
        <v>18</v>
      </c>
      <c r="B19" s="21">
        <v>515</v>
      </c>
      <c r="C19" s="22" t="s">
        <v>18</v>
      </c>
      <c r="D19" s="23">
        <v>3</v>
      </c>
      <c r="F19" s="76">
        <f t="shared" si="0"/>
        <v>1545</v>
      </c>
      <c r="G19" s="73">
        <f t="shared" si="1"/>
        <v>265225</v>
      </c>
      <c r="H19" s="77">
        <f t="shared" si="2"/>
        <v>9</v>
      </c>
    </row>
    <row r="20" spans="1:8" ht="12.75">
      <c r="A20" s="20" t="s">
        <v>19</v>
      </c>
      <c r="B20" s="21">
        <v>2</v>
      </c>
      <c r="C20" s="22" t="s">
        <v>20</v>
      </c>
      <c r="D20" s="23">
        <v>5</v>
      </c>
      <c r="F20" s="76">
        <f t="shared" si="0"/>
        <v>10</v>
      </c>
      <c r="G20" s="73">
        <f t="shared" si="1"/>
        <v>4</v>
      </c>
      <c r="H20" s="77">
        <f t="shared" si="2"/>
        <v>25</v>
      </c>
    </row>
    <row r="21" spans="1:8" ht="12.75">
      <c r="A21" s="3" t="s">
        <v>20</v>
      </c>
      <c r="B21" s="19">
        <v>5</v>
      </c>
      <c r="C21" s="15" t="s">
        <v>19</v>
      </c>
      <c r="D21" s="4">
        <v>0</v>
      </c>
      <c r="F21" s="76">
        <f t="shared" si="0"/>
        <v>0</v>
      </c>
      <c r="G21" s="73">
        <f t="shared" si="1"/>
        <v>25</v>
      </c>
      <c r="H21" s="77">
        <f t="shared" si="2"/>
        <v>0</v>
      </c>
    </row>
    <row r="22" spans="1:8" ht="12.75">
      <c r="A22" s="20" t="s">
        <v>21</v>
      </c>
      <c r="B22" s="21">
        <v>9</v>
      </c>
      <c r="C22" s="22" t="s">
        <v>21</v>
      </c>
      <c r="D22" s="23">
        <v>223</v>
      </c>
      <c r="F22" s="76">
        <f t="shared" si="0"/>
        <v>2007</v>
      </c>
      <c r="G22" s="73">
        <f t="shared" si="1"/>
        <v>81</v>
      </c>
      <c r="H22" s="77">
        <f t="shared" si="2"/>
        <v>49729</v>
      </c>
    </row>
    <row r="23" spans="1:8" ht="12.75">
      <c r="A23" s="3" t="s">
        <v>22</v>
      </c>
      <c r="B23" s="19">
        <v>0</v>
      </c>
      <c r="C23" s="15" t="s">
        <v>22</v>
      </c>
      <c r="D23" s="4">
        <v>83</v>
      </c>
      <c r="F23" s="76">
        <f t="shared" si="0"/>
        <v>0</v>
      </c>
      <c r="G23" s="73">
        <f t="shared" si="1"/>
        <v>0</v>
      </c>
      <c r="H23" s="77">
        <f t="shared" si="2"/>
        <v>6889</v>
      </c>
    </row>
    <row r="24" spans="1:8" ht="12.75">
      <c r="A24" s="3" t="s">
        <v>23</v>
      </c>
      <c r="B24" s="19">
        <v>0</v>
      </c>
      <c r="C24" s="15" t="s">
        <v>23</v>
      </c>
      <c r="D24" s="4">
        <v>6</v>
      </c>
      <c r="F24" s="76">
        <f t="shared" si="0"/>
        <v>0</v>
      </c>
      <c r="G24" s="73">
        <f t="shared" si="1"/>
        <v>0</v>
      </c>
      <c r="H24" s="77">
        <f t="shared" si="2"/>
        <v>36</v>
      </c>
    </row>
    <row r="25" spans="1:8" ht="12.75">
      <c r="A25" s="3" t="s">
        <v>24</v>
      </c>
      <c r="B25" s="19">
        <v>0</v>
      </c>
      <c r="C25" s="15" t="s">
        <v>24</v>
      </c>
      <c r="D25" s="4">
        <v>47</v>
      </c>
      <c r="F25" s="76">
        <f t="shared" si="0"/>
        <v>0</v>
      </c>
      <c r="G25" s="73">
        <f t="shared" si="1"/>
        <v>0</v>
      </c>
      <c r="H25" s="77">
        <f t="shared" si="2"/>
        <v>2209</v>
      </c>
    </row>
    <row r="26" spans="1:8" ht="12.75">
      <c r="A26" s="3" t="s">
        <v>25</v>
      </c>
      <c r="B26" s="19">
        <v>0</v>
      </c>
      <c r="C26" s="15" t="s">
        <v>25</v>
      </c>
      <c r="D26" s="4">
        <v>0</v>
      </c>
      <c r="F26" s="76">
        <f t="shared" si="0"/>
        <v>0</v>
      </c>
      <c r="G26" s="73">
        <f t="shared" si="1"/>
        <v>0</v>
      </c>
      <c r="H26" s="77">
        <f t="shared" si="2"/>
        <v>0</v>
      </c>
    </row>
    <row r="27" spans="1:8" ht="12.75">
      <c r="A27" s="20" t="s">
        <v>26</v>
      </c>
      <c r="B27" s="21">
        <v>7</v>
      </c>
      <c r="C27" s="22" t="s">
        <v>26</v>
      </c>
      <c r="D27" s="23">
        <v>18</v>
      </c>
      <c r="F27" s="76">
        <f t="shared" si="0"/>
        <v>126</v>
      </c>
      <c r="G27" s="73">
        <f t="shared" si="1"/>
        <v>49</v>
      </c>
      <c r="H27" s="77">
        <f t="shared" si="2"/>
        <v>324</v>
      </c>
    </row>
    <row r="28" spans="1:8" ht="12.75">
      <c r="A28" s="20" t="s">
        <v>27</v>
      </c>
      <c r="B28" s="21">
        <v>80</v>
      </c>
      <c r="C28" s="22" t="s">
        <v>27</v>
      </c>
      <c r="D28" s="23">
        <v>550</v>
      </c>
      <c r="F28" s="76">
        <f t="shared" si="0"/>
        <v>44000</v>
      </c>
      <c r="G28" s="73">
        <f t="shared" si="1"/>
        <v>6400</v>
      </c>
      <c r="H28" s="77">
        <f t="shared" si="2"/>
        <v>302500</v>
      </c>
    </row>
    <row r="29" spans="1:8" ht="12.75">
      <c r="A29" s="20" t="s">
        <v>28</v>
      </c>
      <c r="B29" s="21">
        <v>7</v>
      </c>
      <c r="C29" s="22" t="s">
        <v>28</v>
      </c>
      <c r="D29" s="23">
        <v>2</v>
      </c>
      <c r="F29" s="76">
        <f t="shared" si="0"/>
        <v>14</v>
      </c>
      <c r="G29" s="73">
        <f t="shared" si="1"/>
        <v>49</v>
      </c>
      <c r="H29" s="77">
        <f t="shared" si="2"/>
        <v>4</v>
      </c>
    </row>
    <row r="30" spans="1:8" ht="12.75">
      <c r="A30" s="3" t="s">
        <v>29</v>
      </c>
      <c r="B30" s="19">
        <v>0</v>
      </c>
      <c r="C30" s="15" t="s">
        <v>29</v>
      </c>
      <c r="D30" s="4">
        <v>1</v>
      </c>
      <c r="F30" s="76">
        <f t="shared" si="0"/>
        <v>0</v>
      </c>
      <c r="G30" s="73">
        <f t="shared" si="1"/>
        <v>0</v>
      </c>
      <c r="H30" s="77">
        <f t="shared" si="2"/>
        <v>1</v>
      </c>
    </row>
    <row r="31" spans="1:8" ht="12.75">
      <c r="A31" s="20" t="s">
        <v>30</v>
      </c>
      <c r="B31" s="21">
        <v>24</v>
      </c>
      <c r="C31" s="22" t="s">
        <v>30</v>
      </c>
      <c r="D31" s="23">
        <v>16</v>
      </c>
      <c r="F31" s="76">
        <f t="shared" si="0"/>
        <v>384</v>
      </c>
      <c r="G31" s="73">
        <f t="shared" si="1"/>
        <v>576</v>
      </c>
      <c r="H31" s="77">
        <f t="shared" si="2"/>
        <v>256</v>
      </c>
    </row>
    <row r="32" spans="1:8" ht="12.75">
      <c r="A32" s="3"/>
      <c r="B32" s="19"/>
      <c r="C32" s="17" t="s">
        <v>47</v>
      </c>
      <c r="D32" s="4">
        <v>5</v>
      </c>
      <c r="F32" s="76">
        <f t="shared" si="0"/>
        <v>0</v>
      </c>
      <c r="G32" s="73">
        <f t="shared" si="1"/>
        <v>0</v>
      </c>
      <c r="H32" s="77">
        <f t="shared" si="2"/>
        <v>25</v>
      </c>
    </row>
    <row r="33" spans="1:8" ht="12.75">
      <c r="A33" s="3" t="s">
        <v>31</v>
      </c>
      <c r="B33" s="19">
        <v>1</v>
      </c>
      <c r="C33" s="15" t="s">
        <v>31</v>
      </c>
      <c r="D33" s="4">
        <v>0</v>
      </c>
      <c r="F33" s="76">
        <f t="shared" si="0"/>
        <v>0</v>
      </c>
      <c r="G33" s="73">
        <f t="shared" si="1"/>
        <v>1</v>
      </c>
      <c r="H33" s="77">
        <f t="shared" si="2"/>
        <v>0</v>
      </c>
    </row>
    <row r="34" spans="1:8" ht="12.75">
      <c r="A34" s="24" t="s">
        <v>32</v>
      </c>
      <c r="B34" s="21">
        <v>2</v>
      </c>
      <c r="C34" s="25" t="s">
        <v>32</v>
      </c>
      <c r="D34" s="23">
        <v>1</v>
      </c>
      <c r="F34" s="76">
        <f t="shared" si="0"/>
        <v>2</v>
      </c>
      <c r="G34" s="73">
        <f t="shared" si="1"/>
        <v>4</v>
      </c>
      <c r="H34" s="77">
        <f t="shared" si="2"/>
        <v>1</v>
      </c>
    </row>
    <row r="35" spans="1:8" ht="12.75">
      <c r="A35" s="3" t="s">
        <v>33</v>
      </c>
      <c r="B35" s="19">
        <v>574</v>
      </c>
      <c r="C35" s="15" t="s">
        <v>33</v>
      </c>
      <c r="D35" s="4">
        <v>0</v>
      </c>
      <c r="F35" s="76">
        <f t="shared" si="0"/>
        <v>0</v>
      </c>
      <c r="G35" s="73">
        <f t="shared" si="1"/>
        <v>329476</v>
      </c>
      <c r="H35" s="77">
        <f t="shared" si="2"/>
        <v>0</v>
      </c>
    </row>
    <row r="36" spans="1:8" ht="12.75">
      <c r="A36" s="3" t="s">
        <v>34</v>
      </c>
      <c r="B36" s="19">
        <v>0</v>
      </c>
      <c r="C36" s="15" t="s">
        <v>34</v>
      </c>
      <c r="D36" s="4">
        <v>5</v>
      </c>
      <c r="F36" s="76">
        <f t="shared" si="0"/>
        <v>0</v>
      </c>
      <c r="G36" s="73">
        <f t="shared" si="1"/>
        <v>0</v>
      </c>
      <c r="H36" s="77">
        <f t="shared" si="2"/>
        <v>25</v>
      </c>
    </row>
    <row r="37" spans="1:8" ht="13.5" thickBot="1">
      <c r="A37" s="7" t="s">
        <v>35</v>
      </c>
      <c r="B37" s="19">
        <v>0</v>
      </c>
      <c r="C37" s="18" t="s">
        <v>35</v>
      </c>
      <c r="D37" s="4">
        <v>85</v>
      </c>
      <c r="F37" s="78">
        <f t="shared" si="0"/>
        <v>0</v>
      </c>
      <c r="G37" s="79">
        <f t="shared" si="1"/>
        <v>0</v>
      </c>
      <c r="H37" s="80">
        <f t="shared" si="2"/>
        <v>7225</v>
      </c>
    </row>
    <row r="38" spans="2:8" ht="14.25" thickBot="1" thickTop="1">
      <c r="B38" s="34">
        <f>SUM(B4:B37)</f>
        <v>5649</v>
      </c>
      <c r="D38" s="27">
        <f>SUM(D4:D37)</f>
        <v>2738</v>
      </c>
      <c r="E38" s="26" t="s">
        <v>43</v>
      </c>
      <c r="F38" s="81">
        <f>SUM(F4:F37)</f>
        <v>992079</v>
      </c>
      <c r="G38" s="81">
        <f>SUM(G4:G37)</f>
        <v>5283263</v>
      </c>
      <c r="H38" s="81">
        <f>SUM(H4:H37)</f>
        <v>1128024</v>
      </c>
    </row>
    <row r="39" spans="2:8" ht="13.5" thickBot="1">
      <c r="B39" s="28">
        <f>B38^2</f>
        <v>31911201</v>
      </c>
      <c r="D39" s="28">
        <f>D38^2</f>
        <v>7496644</v>
      </c>
      <c r="E39" s="37"/>
      <c r="G39" s="50">
        <f>G38/B39</f>
        <v>0.1655613964513589</v>
      </c>
      <c r="H39" s="51">
        <f>H38/D39</f>
        <v>0.15047053054673531</v>
      </c>
    </row>
    <row r="40" spans="5:8" ht="13.5" thickBot="1">
      <c r="E40" t="s">
        <v>57</v>
      </c>
      <c r="F40" s="54">
        <f>2*F38</f>
        <v>1984158</v>
      </c>
      <c r="G40" s="53" t="s">
        <v>44</v>
      </c>
      <c r="H40" s="52" t="s">
        <v>45</v>
      </c>
    </row>
    <row r="41" spans="5:6" ht="13.5" thickBot="1">
      <c r="E41" t="s">
        <v>58</v>
      </c>
      <c r="F41" s="55">
        <f>(G39+H39)*B38*D38</f>
        <v>4888053.805666298</v>
      </c>
    </row>
  </sheetData>
  <mergeCells count="3"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6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15.421875" style="0" bestFit="1" customWidth="1"/>
  </cols>
  <sheetData>
    <row r="2" ht="13.5" thickBot="1"/>
    <row r="3" spans="2:5" ht="14.25" thickBot="1" thickTop="1">
      <c r="B3" s="46"/>
      <c r="C3" s="63" t="s">
        <v>49</v>
      </c>
      <c r="D3" s="64" t="s">
        <v>50</v>
      </c>
      <c r="E3" s="65" t="s">
        <v>51</v>
      </c>
    </row>
    <row r="4" spans="2:5" ht="13.5" thickTop="1">
      <c r="B4" s="43" t="s">
        <v>53</v>
      </c>
      <c r="C4" s="38">
        <v>0.5333333333333333</v>
      </c>
      <c r="D4" s="38">
        <v>0.164183300534158</v>
      </c>
      <c r="E4" s="39">
        <v>0.32811767110784623</v>
      </c>
    </row>
    <row r="5" spans="2:5" ht="12.75">
      <c r="B5" s="44" t="s">
        <v>52</v>
      </c>
      <c r="C5" s="4">
        <v>0.53125</v>
      </c>
      <c r="D5" s="4">
        <v>0.40161789198191766</v>
      </c>
      <c r="E5" s="19">
        <v>0.0002069101276347783</v>
      </c>
    </row>
    <row r="6" spans="2:5" ht="13.5" thickBot="1">
      <c r="B6" s="45" t="s">
        <v>54</v>
      </c>
      <c r="C6" s="40">
        <f>15/(22+25-15)</f>
        <v>0.46875</v>
      </c>
      <c r="D6" s="41">
        <v>0.2396566114224395</v>
      </c>
      <c r="E6" s="42">
        <v>0.40591983617282146</v>
      </c>
    </row>
    <row r="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Alves</dc:creator>
  <cp:keywords/>
  <dc:description/>
  <cp:lastModifiedBy>Antonio Alves</cp:lastModifiedBy>
  <dcterms:created xsi:type="dcterms:W3CDTF">2004-12-18T18:48:34Z</dcterms:created>
  <dcterms:modified xsi:type="dcterms:W3CDTF">2004-12-31T01:22:40Z</dcterms:modified>
  <cp:category/>
  <cp:version/>
  <cp:contentType/>
  <cp:contentStatus/>
</cp:coreProperties>
</file>