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76" windowWidth="15480" windowHeight="11640" tabRatio="292" activeTab="3"/>
  </bookViews>
  <sheets>
    <sheet name="Comporta" sheetId="1" r:id="rId1"/>
    <sheet name="Meco" sheetId="2" r:id="rId2"/>
    <sheet name="FT" sheetId="3" r:id="rId3"/>
    <sheet name="teste" sheetId="4" r:id="rId4"/>
  </sheets>
  <definedNames>
    <definedName name="_xlnm.Print_Area" localSheetId="0">'Comporta'!$A$1:$K$29</definedName>
    <definedName name="_xlnm.Print_Area" localSheetId="2">'FT'!$A$1:$K$29</definedName>
    <definedName name="_xlnm.Print_Area" localSheetId="1">'Meco'!$A$1:$K$29</definedName>
  </definedNames>
  <calcPr fullCalcOnLoad="1" iterate="1" iterateCount="10000" iterateDelta="0"/>
</workbook>
</file>

<file path=xl/sharedStrings.xml><?xml version="1.0" encoding="utf-8"?>
<sst xmlns="http://schemas.openxmlformats.org/spreadsheetml/2006/main" count="383" uniqueCount="102">
  <si>
    <t>ECOLOGIA I - 2004/05</t>
  </si>
  <si>
    <t>Comporta</t>
  </si>
  <si>
    <t xml:space="preserve"> </t>
  </si>
  <si>
    <t>coord a</t>
  </si>
  <si>
    <t>coord b</t>
  </si>
  <si>
    <t>Espécies</t>
  </si>
  <si>
    <r>
      <t xml:space="preserve">Ammophila arenaria </t>
    </r>
    <r>
      <rPr>
        <sz val="10"/>
        <rFont val="Geneva"/>
        <family val="0"/>
      </rPr>
      <t>(Estorno)</t>
    </r>
  </si>
  <si>
    <t>Anagalis latifolia</t>
  </si>
  <si>
    <t>Anchusa calcarea</t>
  </si>
  <si>
    <t>Antirrhinum majus</t>
  </si>
  <si>
    <t>Armeria pungens</t>
  </si>
  <si>
    <t>Artemisia crithmifolia</t>
  </si>
  <si>
    <t>Calystegia soldanella</t>
  </si>
  <si>
    <r>
      <t>Carpobrotus edulis</t>
    </r>
    <r>
      <rPr>
        <sz val="10"/>
        <rFont val="Geneva"/>
        <family val="0"/>
      </rPr>
      <t xml:space="preserve"> (chorão)</t>
    </r>
  </si>
  <si>
    <t>Corema album</t>
  </si>
  <si>
    <t>Corynephorus canescens</t>
  </si>
  <si>
    <t>Crucianella maritima</t>
  </si>
  <si>
    <t>Cyperus capitatus</t>
  </si>
  <si>
    <t>Ditrichia viscosa</t>
  </si>
  <si>
    <t xml:space="preserve">Elymus farctus </t>
  </si>
  <si>
    <r>
      <t>Eryngium maritimum</t>
    </r>
    <r>
      <rPr>
        <sz val="10"/>
        <rFont val="Geneva"/>
        <family val="0"/>
      </rPr>
      <t xml:space="preserve"> (cardo)</t>
    </r>
  </si>
  <si>
    <t>Euphorbia peplis</t>
  </si>
  <si>
    <t>Euphorbia paralias</t>
  </si>
  <si>
    <t>Helichrysum picardii</t>
  </si>
  <si>
    <t>Herniaria maritima</t>
  </si>
  <si>
    <t>Lagurus ovatus</t>
  </si>
  <si>
    <t>Linaria spartea</t>
  </si>
  <si>
    <t>Lotus creticus</t>
  </si>
  <si>
    <t>Malcomia littorea</t>
  </si>
  <si>
    <t>Medicago marina</t>
  </si>
  <si>
    <t>Ononis ramosissima</t>
  </si>
  <si>
    <t>Otanthus maritimus</t>
  </si>
  <si>
    <t>Pancratium maritimum</t>
  </si>
  <si>
    <t>Plantago coronopus</t>
  </si>
  <si>
    <t>Reishardia gaditana</t>
  </si>
  <si>
    <r>
      <t>Sedum sediforme</t>
    </r>
    <r>
      <rPr>
        <sz val="10"/>
        <rFont val="Geneva"/>
        <family val="0"/>
      </rPr>
      <t xml:space="preserve"> (Erva-pinheira)</t>
    </r>
  </si>
  <si>
    <t>Silene littorea</t>
  </si>
  <si>
    <t>Thymus carnosus</t>
  </si>
  <si>
    <t>FT</t>
  </si>
  <si>
    <t>Local: Praia da Cabana do Pescador (FT)</t>
  </si>
  <si>
    <t>Data: 28-09-04</t>
  </si>
  <si>
    <t>G1</t>
  </si>
  <si>
    <t>G2</t>
  </si>
  <si>
    <t>G3</t>
  </si>
  <si>
    <t>G4</t>
  </si>
  <si>
    <t>G5</t>
  </si>
  <si>
    <t>G6</t>
  </si>
  <si>
    <t>G7</t>
  </si>
  <si>
    <t>G1T</t>
  </si>
  <si>
    <t>G2T</t>
  </si>
  <si>
    <t>G3T</t>
  </si>
  <si>
    <t>G4T</t>
  </si>
  <si>
    <t>G5T</t>
  </si>
  <si>
    <t>Meco</t>
  </si>
  <si>
    <t>Pimpinela vilosa</t>
  </si>
  <si>
    <t>Data: 29-09-04</t>
  </si>
  <si>
    <t>Data: 30-09-04</t>
  </si>
  <si>
    <t>S</t>
  </si>
  <si>
    <t>N</t>
  </si>
  <si>
    <t>Nmax</t>
  </si>
  <si>
    <t>1/d</t>
  </si>
  <si>
    <t>Shannon</t>
  </si>
  <si>
    <t>Equidade</t>
  </si>
  <si>
    <t>Variância</t>
  </si>
  <si>
    <t>Inv Simpson</t>
  </si>
  <si>
    <t>Var Simpson</t>
  </si>
  <si>
    <t>Simpson</t>
  </si>
  <si>
    <t>Img</t>
  </si>
  <si>
    <t>ni</t>
  </si>
  <si>
    <t>ni/N = pi</t>
  </si>
  <si>
    <t>ln pi</t>
  </si>
  <si>
    <t>pi * ln pi</t>
  </si>
  <si>
    <t>pi(ln pi)2</t>
  </si>
  <si>
    <t>somatório</t>
  </si>
  <si>
    <t>Comporta/Meco</t>
  </si>
  <si>
    <t>Comporta/FT</t>
  </si>
  <si>
    <t>Meco/FT</t>
  </si>
  <si>
    <t>H1-H2</t>
  </si>
  <si>
    <t>V1+V2</t>
  </si>
  <si>
    <t xml:space="preserve">raiz quad </t>
  </si>
  <si>
    <t>t</t>
  </si>
  <si>
    <r>
      <t xml:space="preserve">(V1+V2)^2 </t>
    </r>
    <r>
      <rPr>
        <sz val="8"/>
        <rFont val="Geneva"/>
        <family val="0"/>
      </rPr>
      <t>1º termo</t>
    </r>
  </si>
  <si>
    <t>2ºtermo</t>
  </si>
  <si>
    <r>
      <t xml:space="preserve">gl </t>
    </r>
    <r>
      <rPr>
        <sz val="8"/>
        <rFont val="Geneva"/>
        <family val="0"/>
      </rPr>
      <t>(1ºtermo/2ºtermo)</t>
    </r>
  </si>
  <si>
    <t>índice de Barger-Parker (d)</t>
  </si>
  <si>
    <t>Equidade de Shannon (E)</t>
  </si>
  <si>
    <t>indice simpson (Ds)</t>
  </si>
  <si>
    <t>variancia d Ds</t>
  </si>
  <si>
    <t>Comunidade</t>
  </si>
  <si>
    <t>Espécie</t>
  </si>
  <si>
    <t>n de cada espécie</t>
  </si>
  <si>
    <t>n de cada espécies</t>
  </si>
  <si>
    <t>Índice</t>
  </si>
  <si>
    <t>Cabana do Pescador</t>
  </si>
  <si>
    <t>Shannon (H')</t>
  </si>
  <si>
    <t>Berger-Parker (d)</t>
  </si>
  <si>
    <t>Inverso do I. Berger-Parker (1/d)</t>
  </si>
  <si>
    <r>
      <t>Margaleff (I</t>
    </r>
    <r>
      <rPr>
        <b/>
        <vertAlign val="subscript"/>
        <sz val="12"/>
        <rFont val="Times New Roman"/>
        <family val="1"/>
      </rPr>
      <t>MG</t>
    </r>
    <r>
      <rPr>
        <b/>
        <sz val="12"/>
        <rFont val="Times New Roman"/>
        <family val="1"/>
      </rPr>
      <t>)</t>
    </r>
  </si>
  <si>
    <r>
      <t>Simpson (I</t>
    </r>
    <r>
      <rPr>
        <b/>
        <vertAlign val="subscript"/>
        <sz val="12"/>
        <rFont val="Times New Roman"/>
        <family val="1"/>
      </rPr>
      <t>S</t>
    </r>
    <r>
      <rPr>
        <b/>
        <sz val="12"/>
        <rFont val="Times New Roman"/>
        <family val="1"/>
      </rPr>
      <t>)</t>
    </r>
  </si>
  <si>
    <t>inverso de simpson</t>
  </si>
  <si>
    <t>invero de simpson</t>
  </si>
  <si>
    <t>locais</t>
  </si>
</sst>
</file>

<file path=xl/styles.xml><?xml version="1.0" encoding="utf-8"?>
<styleSheet xmlns="http://schemas.openxmlformats.org/spreadsheetml/2006/main">
  <numFmts count="64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 &quot;#,##0;\-&quot;£ &quot;#,##0"/>
    <numFmt numFmtId="197" formatCode="&quot;£ &quot;#,##0;[Red]\-&quot;£ &quot;#,##0"/>
    <numFmt numFmtId="198" formatCode="&quot;£ &quot;#,##0.00;\-&quot;£ &quot;#,##0.00"/>
    <numFmt numFmtId="199" formatCode="&quot;£ &quot;#,##0.00;[Red]\-&quot;£ &quot;#,##0.00"/>
    <numFmt numFmtId="200" formatCode="_-&quot;£ &quot;* #,##0_-;\-&quot;£ &quot;* #,##0_-;_-&quot;£ &quot;* &quot;-&quot;_-;_-@_-"/>
    <numFmt numFmtId="201" formatCode="_-&quot;£ &quot;* #,##0.00_-;\-&quot;£ &quot;* #,##0.00_-;_-&quot;£ &quot;* &quot;-&quot;??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0"/>
      <color indexed="10"/>
      <name val="Geneva"/>
      <family val="0"/>
    </font>
    <font>
      <sz val="10"/>
      <color indexed="8"/>
      <name val="Geneva"/>
      <family val="0"/>
    </font>
    <font>
      <sz val="8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8" xfId="21" applyFont="1" applyFill="1" applyBorder="1" applyAlignment="1">
      <alignment horizontal="left"/>
      <protection/>
    </xf>
    <xf numFmtId="0" fontId="2" fillId="0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21" applyFont="1" applyBorder="1" applyAlignment="1">
      <alignment horizontal="left"/>
      <protection/>
    </xf>
    <xf numFmtId="0" fontId="2" fillId="0" borderId="9" xfId="21" applyFont="1" applyFill="1" applyBorder="1" applyAlignment="1">
      <alignment horizontal="left"/>
      <protection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7" xfId="21" applyFont="1" applyFill="1" applyBorder="1" applyAlignment="1">
      <alignment horizontal="left"/>
      <protection/>
    </xf>
    <xf numFmtId="0" fontId="2" fillId="0" borderId="8" xfId="0" applyFont="1" applyFill="1" applyBorder="1" applyAlignment="1">
      <alignment horizontal="left"/>
    </xf>
    <xf numFmtId="0" fontId="2" fillId="0" borderId="7" xfId="2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212" fontId="0" fillId="0" borderId="0" xfId="0" applyNumberFormat="1" applyFill="1" applyAlignment="1">
      <alignment/>
    </xf>
    <xf numFmtId="0" fontId="1" fillId="5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212" fontId="0" fillId="0" borderId="5" xfId="0" applyNumberFormat="1" applyBorder="1" applyAlignment="1">
      <alignment/>
    </xf>
    <xf numFmtId="0" fontId="1" fillId="6" borderId="5" xfId="0" applyFont="1" applyFill="1" applyBorder="1" applyAlignment="1">
      <alignment horizontal="right"/>
    </xf>
    <xf numFmtId="212" fontId="0" fillId="6" borderId="5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3" borderId="5" xfId="0" applyFill="1" applyBorder="1" applyAlignment="1">
      <alignment/>
    </xf>
    <xf numFmtId="212" fontId="0" fillId="3" borderId="5" xfId="0" applyNumberForma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5" borderId="22" xfId="0" applyFont="1" applyFill="1" applyBorder="1" applyAlignment="1">
      <alignment/>
    </xf>
    <xf numFmtId="212" fontId="1" fillId="5" borderId="22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21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5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1" fillId="5" borderId="1" xfId="0" applyFont="1" applyFill="1" applyBorder="1" applyAlignment="1">
      <alignment horizontal="center"/>
    </xf>
    <xf numFmtId="212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23" xfId="0" applyBorder="1" applyAlignment="1">
      <alignment/>
    </xf>
    <xf numFmtId="0" fontId="1" fillId="5" borderId="24" xfId="0" applyFont="1" applyFill="1" applyBorder="1" applyAlignment="1">
      <alignment/>
    </xf>
    <xf numFmtId="0" fontId="0" fillId="7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21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5" borderId="30" xfId="0" applyFont="1" applyFill="1" applyBorder="1" applyAlignment="1">
      <alignment/>
    </xf>
    <xf numFmtId="212" fontId="0" fillId="5" borderId="30" xfId="0" applyNumberFormat="1" applyFill="1" applyBorder="1" applyAlignment="1">
      <alignment/>
    </xf>
    <xf numFmtId="0" fontId="0" fillId="5" borderId="31" xfId="0" applyFill="1" applyBorder="1" applyAlignment="1">
      <alignment/>
    </xf>
    <xf numFmtId="0" fontId="7" fillId="0" borderId="32" xfId="0" applyFont="1" applyBorder="1" applyAlignment="1">
      <alignment horizontal="center"/>
    </xf>
    <xf numFmtId="212" fontId="0" fillId="3" borderId="12" xfId="0" applyNumberFormat="1" applyFill="1" applyBorder="1" applyAlignment="1">
      <alignment/>
    </xf>
    <xf numFmtId="0" fontId="0" fillId="0" borderId="7" xfId="0" applyBorder="1" applyAlignment="1">
      <alignment horizontal="center"/>
    </xf>
    <xf numFmtId="0" fontId="1" fillId="5" borderId="1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212" fontId="0" fillId="0" borderId="4" xfId="0" applyNumberFormat="1" applyBorder="1" applyAlignment="1">
      <alignment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0" borderId="33" xfId="21" applyFont="1" applyFill="1" applyBorder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21" applyFont="1" applyFill="1" applyBorder="1" applyAlignment="1">
      <alignment horizontal="left"/>
      <protection/>
    </xf>
    <xf numFmtId="0" fontId="2" fillId="0" borderId="45" xfId="0" applyFont="1" applyFill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5" xfId="21" applyFont="1" applyBorder="1" applyAlignment="1">
      <alignment horizontal="left"/>
      <protection/>
    </xf>
    <xf numFmtId="0" fontId="2" fillId="0" borderId="46" xfId="21" applyFont="1" applyBorder="1" applyAlignment="1">
      <alignment horizontal="left"/>
      <protection/>
    </xf>
    <xf numFmtId="0" fontId="2" fillId="0" borderId="47" xfId="21" applyFont="1" applyFill="1" applyBorder="1" applyAlignment="1">
      <alignment horizontal="left"/>
      <protection/>
    </xf>
    <xf numFmtId="0" fontId="1" fillId="5" borderId="48" xfId="0" applyFont="1" applyFill="1" applyBorder="1" applyAlignment="1">
      <alignment horizontal="center"/>
    </xf>
    <xf numFmtId="0" fontId="1" fillId="0" borderId="48" xfId="21" applyFont="1" applyFill="1" applyBorder="1" applyAlignment="1">
      <alignment horizontal="center"/>
      <protection/>
    </xf>
    <xf numFmtId="0" fontId="0" fillId="0" borderId="49" xfId="0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0" xfId="21" applyFont="1" applyFill="1" applyBorder="1" applyAlignment="1">
      <alignment horizontal="center"/>
      <protection/>
    </xf>
    <xf numFmtId="0" fontId="0" fillId="0" borderId="39" xfId="0" applyFill="1" applyBorder="1" applyAlignment="1">
      <alignment horizontal="center"/>
    </xf>
    <xf numFmtId="0" fontId="1" fillId="5" borderId="48" xfId="0" applyFont="1" applyFill="1" applyBorder="1" applyAlignment="1">
      <alignment horizontal="left"/>
    </xf>
    <xf numFmtId="0" fontId="1" fillId="5" borderId="39" xfId="0" applyFont="1" applyFill="1" applyBorder="1" applyAlignment="1">
      <alignment/>
    </xf>
    <xf numFmtId="0" fontId="2" fillId="0" borderId="51" xfId="21" applyFont="1" applyFill="1" applyBorder="1" applyAlignment="1">
      <alignment horizontal="left"/>
      <protection/>
    </xf>
    <xf numFmtId="0" fontId="0" fillId="0" borderId="52" xfId="0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13" fontId="0" fillId="0" borderId="0" xfId="0" applyNumberFormat="1" applyAlignment="1">
      <alignment/>
    </xf>
    <xf numFmtId="213" fontId="1" fillId="5" borderId="0" xfId="0" applyNumberFormat="1" applyFont="1" applyFill="1" applyAlignment="1">
      <alignment/>
    </xf>
    <xf numFmtId="213" fontId="10" fillId="0" borderId="53" xfId="0" applyNumberFormat="1" applyFont="1" applyBorder="1" applyAlignment="1">
      <alignment horizontal="center" vertical="center" wrapText="1"/>
    </xf>
    <xf numFmtId="213" fontId="10" fillId="0" borderId="54" xfId="0" applyNumberFormat="1" applyFont="1" applyBorder="1" applyAlignment="1">
      <alignment horizontal="center" vertical="center" wrapText="1"/>
    </xf>
    <xf numFmtId="213" fontId="10" fillId="0" borderId="55" xfId="0" applyNumberFormat="1" applyFont="1" applyBorder="1" applyAlignment="1">
      <alignment horizontal="center" vertical="center"/>
    </xf>
    <xf numFmtId="213" fontId="10" fillId="0" borderId="45" xfId="0" applyNumberFormat="1" applyFont="1" applyBorder="1" applyAlignment="1">
      <alignment horizontal="center" vertical="center" wrapText="1"/>
    </xf>
    <xf numFmtId="213" fontId="10" fillId="0" borderId="5" xfId="0" applyNumberFormat="1" applyFont="1" applyBorder="1" applyAlignment="1">
      <alignment horizontal="center" vertical="center" wrapText="1"/>
    </xf>
    <xf numFmtId="213" fontId="10" fillId="0" borderId="42" xfId="0" applyNumberFormat="1" applyFont="1" applyBorder="1" applyAlignment="1">
      <alignment horizontal="center" vertical="center" wrapText="1"/>
    </xf>
    <xf numFmtId="213" fontId="0" fillId="0" borderId="45" xfId="0" applyNumberFormat="1" applyFill="1" applyBorder="1" applyAlignment="1">
      <alignment horizontal="center" vertical="center"/>
    </xf>
    <xf numFmtId="213" fontId="0" fillId="0" borderId="5" xfId="0" applyNumberFormat="1" applyFill="1" applyBorder="1" applyAlignment="1">
      <alignment horizontal="center" vertical="center"/>
    </xf>
    <xf numFmtId="213" fontId="0" fillId="0" borderId="42" xfId="0" applyNumberFormat="1" applyFill="1" applyBorder="1" applyAlignment="1">
      <alignment horizontal="center" vertical="center"/>
    </xf>
    <xf numFmtId="213" fontId="10" fillId="0" borderId="46" xfId="0" applyNumberFormat="1" applyFont="1" applyBorder="1" applyAlignment="1">
      <alignment horizontal="center" vertical="center" wrapText="1"/>
    </xf>
    <xf numFmtId="213" fontId="10" fillId="0" borderId="56" xfId="0" applyNumberFormat="1" applyFont="1" applyBorder="1" applyAlignment="1">
      <alignment horizontal="center" vertical="center" wrapText="1"/>
    </xf>
    <xf numFmtId="213" fontId="10" fillId="0" borderId="44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212" fontId="0" fillId="0" borderId="22" xfId="0" applyNumberFormat="1" applyBorder="1" applyAlignment="1">
      <alignment horizontal="center"/>
    </xf>
    <xf numFmtId="0" fontId="1" fillId="5" borderId="61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62" xfId="0" applyBorder="1" applyAlignment="1">
      <alignment horizontal="center"/>
    </xf>
    <xf numFmtId="212" fontId="0" fillId="0" borderId="5" xfId="0" applyNumberFormat="1" applyBorder="1" applyAlignment="1">
      <alignment horizontal="center"/>
    </xf>
    <xf numFmtId="212" fontId="0" fillId="0" borderId="11" xfId="0" applyNumberFormat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213" fontId="10" fillId="0" borderId="42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63" xfId="21" applyFont="1" applyFill="1" applyBorder="1" applyAlignment="1">
      <alignment horizontal="left"/>
      <protection/>
    </xf>
    <xf numFmtId="0" fontId="2" fillId="0" borderId="64" xfId="21" applyFont="1" applyFill="1" applyBorder="1" applyAlignment="1">
      <alignment horizontal="left"/>
      <protection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21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62" xfId="0" applyBorder="1" applyAlignment="1">
      <alignment/>
    </xf>
    <xf numFmtId="0" fontId="1" fillId="5" borderId="29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213" fontId="10" fillId="0" borderId="5" xfId="0" applyNumberFormat="1" applyFont="1" applyBorder="1" applyAlignment="1">
      <alignment horizontal="center" vertical="center" wrapText="1"/>
    </xf>
    <xf numFmtId="213" fontId="0" fillId="0" borderId="5" xfId="0" applyNumberFormat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top" wrapText="1"/>
    </xf>
    <xf numFmtId="0" fontId="9" fillId="5" borderId="68" xfId="0" applyFont="1" applyFill="1" applyBorder="1" applyAlignment="1">
      <alignment horizontal="center" vertical="top" wrapText="1"/>
    </xf>
    <xf numFmtId="0" fontId="9" fillId="5" borderId="69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9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213" fontId="10" fillId="0" borderId="45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3"/>
  <sheetViews>
    <sheetView workbookViewId="0" topLeftCell="DT1">
      <selection activeCell="EG32" sqref="EG32"/>
    </sheetView>
  </sheetViews>
  <sheetFormatPr defaultColWidth="9.00390625" defaultRowHeight="12.75"/>
  <cols>
    <col min="1" max="1" width="30.375" style="4" customWidth="1"/>
    <col min="2" max="11" width="4.75390625" style="3" customWidth="1"/>
    <col min="12" max="120" width="4.75390625" style="0" customWidth="1"/>
    <col min="121" max="121" width="5.00390625" style="0" customWidth="1"/>
    <col min="122" max="122" width="4.75390625" style="0" customWidth="1"/>
    <col min="123" max="123" width="29.00390625" style="0" bestFit="1" customWidth="1"/>
    <col min="124" max="124" width="17.875" style="0" bestFit="1" customWidth="1"/>
    <col min="125" max="125" width="6.75390625" style="0" bestFit="1" customWidth="1"/>
    <col min="126" max="126" width="10.125" style="0" bestFit="1" customWidth="1"/>
    <col min="127" max="127" width="4.875" style="0" customWidth="1"/>
    <col min="128" max="128" width="5.00390625" style="0" bestFit="1" customWidth="1"/>
    <col min="129" max="129" width="6.375" style="0" bestFit="1" customWidth="1"/>
    <col min="130" max="130" width="15.875" style="0" bestFit="1" customWidth="1"/>
    <col min="131" max="131" width="15.875" style="0" customWidth="1"/>
    <col min="132" max="132" width="12.00390625" style="0" bestFit="1" customWidth="1"/>
    <col min="133" max="133" width="28.25390625" style="0" customWidth="1"/>
    <col min="134" max="134" width="4.625" style="0" customWidth="1"/>
    <col min="135" max="135" width="8.625" style="0" bestFit="1" customWidth="1"/>
    <col min="136" max="136" width="12.625" style="0" bestFit="1" customWidth="1"/>
    <col min="137" max="137" width="8.625" style="0" bestFit="1" customWidth="1"/>
    <col min="138" max="138" width="12.00390625" style="0" bestFit="1" customWidth="1"/>
    <col min="139" max="139" width="9.75390625" style="0" bestFit="1" customWidth="1"/>
    <col min="140" max="140" width="13.25390625" style="0" customWidth="1"/>
    <col min="141" max="141" width="11.625" style="0" bestFit="1" customWidth="1"/>
    <col min="142" max="142" width="14.00390625" style="0" bestFit="1" customWidth="1"/>
    <col min="143" max="16384" width="4.75390625" style="0" customWidth="1"/>
  </cols>
  <sheetData>
    <row r="1" spans="1:133" ht="13.5" thickBot="1">
      <c r="A1" s="1" t="s">
        <v>0</v>
      </c>
      <c r="B1" s="2" t="s">
        <v>1</v>
      </c>
      <c r="DW1" s="204" t="s">
        <v>57</v>
      </c>
      <c r="DX1" s="202" t="s">
        <v>58</v>
      </c>
      <c r="DY1" s="202" t="s">
        <v>59</v>
      </c>
      <c r="DZ1" s="202" t="s">
        <v>67</v>
      </c>
      <c r="EA1" s="198" t="s">
        <v>84</v>
      </c>
      <c r="EB1" s="202" t="s">
        <v>60</v>
      </c>
      <c r="EC1" s="200" t="s">
        <v>85</v>
      </c>
    </row>
    <row r="2" spans="1:133" ht="13.5" thickBot="1">
      <c r="A2" s="2" t="s">
        <v>56</v>
      </c>
      <c r="B2" s="5" t="s">
        <v>2</v>
      </c>
      <c r="C2" s="5"/>
      <c r="L2" s="6" t="s">
        <v>2</v>
      </c>
      <c r="V2" s="6" t="s">
        <v>2</v>
      </c>
      <c r="AF2" s="6" t="s">
        <v>2</v>
      </c>
      <c r="AP2" s="6" t="s">
        <v>2</v>
      </c>
      <c r="AZ2" s="6" t="s">
        <v>2</v>
      </c>
      <c r="BJ2" s="6" t="s">
        <v>2</v>
      </c>
      <c r="BT2" s="6" t="s">
        <v>2</v>
      </c>
      <c r="CD2" s="6" t="s">
        <v>2</v>
      </c>
      <c r="CN2" s="6" t="s">
        <v>2</v>
      </c>
      <c r="CX2" s="6" t="s">
        <v>2</v>
      </c>
      <c r="DH2" s="6" t="s">
        <v>2</v>
      </c>
      <c r="DV2" s="70"/>
      <c r="DW2" s="205"/>
      <c r="DX2" s="203"/>
      <c r="DY2" s="203"/>
      <c r="DZ2" s="203"/>
      <c r="EA2" s="199"/>
      <c r="EB2" s="203"/>
      <c r="EC2" s="201"/>
    </row>
    <row r="3" spans="1:133" ht="13.5" thickBot="1">
      <c r="A3" s="7" t="s">
        <v>3</v>
      </c>
      <c r="B3" s="8">
        <v>3</v>
      </c>
      <c r="C3" s="9">
        <v>43</v>
      </c>
      <c r="D3" s="9">
        <v>27</v>
      </c>
      <c r="E3" s="9">
        <v>34</v>
      </c>
      <c r="F3" s="9">
        <v>36</v>
      </c>
      <c r="G3" s="9">
        <v>45</v>
      </c>
      <c r="H3" s="9">
        <v>46</v>
      </c>
      <c r="I3" s="9">
        <v>47</v>
      </c>
      <c r="J3" s="9">
        <v>48</v>
      </c>
      <c r="K3" s="10">
        <v>55</v>
      </c>
      <c r="L3" s="8">
        <v>63</v>
      </c>
      <c r="M3" s="9">
        <v>69</v>
      </c>
      <c r="N3" s="9">
        <v>70</v>
      </c>
      <c r="O3" s="9">
        <v>76</v>
      </c>
      <c r="P3" s="9">
        <v>82</v>
      </c>
      <c r="Q3" s="9">
        <v>84</v>
      </c>
      <c r="R3" s="9">
        <v>87</v>
      </c>
      <c r="S3" s="9">
        <v>90</v>
      </c>
      <c r="T3" s="9">
        <v>96</v>
      </c>
      <c r="U3" s="10">
        <v>96</v>
      </c>
      <c r="V3" s="8">
        <v>9</v>
      </c>
      <c r="W3" s="9">
        <v>12</v>
      </c>
      <c r="X3" s="9">
        <v>34</v>
      </c>
      <c r="Y3" s="9">
        <v>1</v>
      </c>
      <c r="Z3" s="9">
        <v>26</v>
      </c>
      <c r="AA3" s="9">
        <v>31</v>
      </c>
      <c r="AB3" s="9">
        <v>32</v>
      </c>
      <c r="AC3" s="9">
        <v>33</v>
      </c>
      <c r="AD3" s="9">
        <v>41</v>
      </c>
      <c r="AE3" s="10">
        <v>52</v>
      </c>
      <c r="AF3" s="8">
        <v>60</v>
      </c>
      <c r="AG3" s="9">
        <v>64</v>
      </c>
      <c r="AH3" s="9">
        <v>68</v>
      </c>
      <c r="AI3" s="9">
        <v>78</v>
      </c>
      <c r="AJ3" s="9">
        <v>79</v>
      </c>
      <c r="AK3" s="9">
        <v>81</v>
      </c>
      <c r="AL3" s="9">
        <v>85</v>
      </c>
      <c r="AM3" s="9">
        <v>96</v>
      </c>
      <c r="AN3" s="9">
        <v>98</v>
      </c>
      <c r="AO3" s="10">
        <v>26</v>
      </c>
      <c r="AP3" s="8"/>
      <c r="AQ3" s="9"/>
      <c r="AR3" s="9"/>
      <c r="AS3" s="9"/>
      <c r="AT3" s="9"/>
      <c r="AU3" s="9"/>
      <c r="AV3" s="9"/>
      <c r="AW3" s="9"/>
      <c r="AX3" s="9"/>
      <c r="AY3" s="10"/>
      <c r="AZ3" s="8"/>
      <c r="BA3" s="9"/>
      <c r="BB3" s="9"/>
      <c r="BC3" s="9"/>
      <c r="BD3" s="9"/>
      <c r="BE3" s="9"/>
      <c r="BF3" s="9"/>
      <c r="BG3" s="9"/>
      <c r="BH3" s="9"/>
      <c r="BI3" s="10"/>
      <c r="BJ3" s="8">
        <v>9</v>
      </c>
      <c r="BK3" s="9">
        <v>12</v>
      </c>
      <c r="BL3" s="9">
        <v>0</v>
      </c>
      <c r="BM3" s="9">
        <v>21</v>
      </c>
      <c r="BN3" s="9">
        <v>22</v>
      </c>
      <c r="BO3" s="9">
        <v>36</v>
      </c>
      <c r="BP3" s="9">
        <v>40</v>
      </c>
      <c r="BQ3" s="9">
        <v>42</v>
      </c>
      <c r="BR3" s="9">
        <v>44</v>
      </c>
      <c r="BS3" s="10">
        <v>57</v>
      </c>
      <c r="BT3" s="8">
        <v>60</v>
      </c>
      <c r="BU3" s="9">
        <v>63</v>
      </c>
      <c r="BV3" s="9">
        <v>67</v>
      </c>
      <c r="BW3" s="9">
        <v>70</v>
      </c>
      <c r="BX3" s="9">
        <v>75</v>
      </c>
      <c r="BY3" s="9">
        <v>76</v>
      </c>
      <c r="BZ3" s="9">
        <v>78</v>
      </c>
      <c r="CA3" s="9">
        <v>85</v>
      </c>
      <c r="CB3" s="9">
        <v>88</v>
      </c>
      <c r="CC3" s="10">
        <v>92</v>
      </c>
      <c r="CD3" s="8">
        <v>0</v>
      </c>
      <c r="CE3" s="9">
        <v>38</v>
      </c>
      <c r="CF3" s="9">
        <v>82</v>
      </c>
      <c r="CG3" s="9">
        <v>12</v>
      </c>
      <c r="CH3" s="9">
        <v>16</v>
      </c>
      <c r="CI3" s="9">
        <v>19</v>
      </c>
      <c r="CJ3" s="9">
        <v>22</v>
      </c>
      <c r="CK3" s="9">
        <v>28</v>
      </c>
      <c r="CL3" s="9">
        <v>29</v>
      </c>
      <c r="CM3" s="10">
        <v>42</v>
      </c>
      <c r="CN3" s="8">
        <v>46</v>
      </c>
      <c r="CO3" s="9">
        <v>47</v>
      </c>
      <c r="CP3" s="9">
        <v>49</v>
      </c>
      <c r="CQ3" s="9">
        <v>63</v>
      </c>
      <c r="CR3" s="9">
        <v>67</v>
      </c>
      <c r="CS3" s="9">
        <v>68</v>
      </c>
      <c r="CT3" s="9">
        <v>76</v>
      </c>
      <c r="CU3" s="9">
        <v>82</v>
      </c>
      <c r="CV3" s="9">
        <v>85</v>
      </c>
      <c r="CW3" s="10">
        <v>87</v>
      </c>
      <c r="CX3" s="8">
        <v>15</v>
      </c>
      <c r="CY3" s="9">
        <v>26</v>
      </c>
      <c r="CZ3" s="9">
        <v>27</v>
      </c>
      <c r="DA3" s="9">
        <v>29</v>
      </c>
      <c r="DB3" s="9">
        <v>29</v>
      </c>
      <c r="DC3" s="9">
        <v>38</v>
      </c>
      <c r="DD3" s="9">
        <v>41</v>
      </c>
      <c r="DE3" s="9">
        <v>42</v>
      </c>
      <c r="DF3" s="9">
        <v>45</v>
      </c>
      <c r="DG3" s="10">
        <v>52</v>
      </c>
      <c r="DH3" s="8">
        <v>53</v>
      </c>
      <c r="DI3" s="9">
        <v>56</v>
      </c>
      <c r="DJ3" s="9">
        <v>74</v>
      </c>
      <c r="DK3" s="9">
        <v>79</v>
      </c>
      <c r="DL3" s="9">
        <v>82</v>
      </c>
      <c r="DM3" s="9">
        <v>86</v>
      </c>
      <c r="DN3" s="9">
        <v>90</v>
      </c>
      <c r="DO3" s="9">
        <v>82</v>
      </c>
      <c r="DP3" s="9">
        <v>52</v>
      </c>
      <c r="DQ3" t="s">
        <v>2</v>
      </c>
      <c r="DV3" s="112" t="s">
        <v>1</v>
      </c>
      <c r="DW3" s="87">
        <v>24</v>
      </c>
      <c r="DX3" s="89">
        <v>1465</v>
      </c>
      <c r="DY3" s="89">
        <v>303</v>
      </c>
      <c r="DZ3" s="89">
        <f>(DW3-1)/LN(DX3)</f>
        <v>3.15517542841525</v>
      </c>
      <c r="EA3" s="89">
        <f>DY3/DX3</f>
        <v>0.2068259385665529</v>
      </c>
      <c r="EB3" s="89">
        <f>1/(EA3)</f>
        <v>4.8349834983498345</v>
      </c>
      <c r="EC3" s="113">
        <v>0.3151631055099414</v>
      </c>
    </row>
    <row r="4" spans="1:141" ht="26.25" thickBot="1">
      <c r="A4" s="7" t="s">
        <v>4</v>
      </c>
      <c r="B4" s="11">
        <v>17</v>
      </c>
      <c r="C4" s="12">
        <v>4</v>
      </c>
      <c r="D4" s="12">
        <v>19</v>
      </c>
      <c r="E4" s="12">
        <v>3</v>
      </c>
      <c r="F4" s="12">
        <v>14</v>
      </c>
      <c r="G4" s="12">
        <v>2</v>
      </c>
      <c r="H4" s="12">
        <v>14</v>
      </c>
      <c r="I4" s="12">
        <v>19</v>
      </c>
      <c r="J4" s="12">
        <v>14</v>
      </c>
      <c r="K4" s="13">
        <v>4</v>
      </c>
      <c r="L4" s="11">
        <v>18</v>
      </c>
      <c r="M4" s="12">
        <v>1</v>
      </c>
      <c r="N4" s="12">
        <v>13</v>
      </c>
      <c r="O4" s="12">
        <v>16</v>
      </c>
      <c r="P4" s="12">
        <v>4</v>
      </c>
      <c r="Q4" s="12">
        <v>9</v>
      </c>
      <c r="R4" s="12">
        <v>0</v>
      </c>
      <c r="S4" s="12">
        <v>15</v>
      </c>
      <c r="T4" s="12">
        <v>7</v>
      </c>
      <c r="U4" s="13">
        <v>8</v>
      </c>
      <c r="V4" s="11">
        <v>14</v>
      </c>
      <c r="W4" s="12">
        <v>17</v>
      </c>
      <c r="X4" s="12">
        <v>10</v>
      </c>
      <c r="Y4" s="12">
        <v>17</v>
      </c>
      <c r="Z4" s="12">
        <v>1</v>
      </c>
      <c r="AA4" s="12">
        <v>5</v>
      </c>
      <c r="AB4" s="12">
        <v>14</v>
      </c>
      <c r="AC4" s="12">
        <v>14</v>
      </c>
      <c r="AD4" s="12">
        <v>20</v>
      </c>
      <c r="AE4" s="13">
        <v>8</v>
      </c>
      <c r="AF4" s="11">
        <v>15</v>
      </c>
      <c r="AG4" s="12">
        <v>2</v>
      </c>
      <c r="AH4" s="12">
        <v>19</v>
      </c>
      <c r="AI4" s="12">
        <v>5</v>
      </c>
      <c r="AJ4" s="12">
        <v>10</v>
      </c>
      <c r="AK4" s="12">
        <v>1</v>
      </c>
      <c r="AL4" s="12">
        <v>11</v>
      </c>
      <c r="AM4" s="12">
        <v>16</v>
      </c>
      <c r="AN4" s="12">
        <v>14</v>
      </c>
      <c r="AO4" s="13">
        <v>17</v>
      </c>
      <c r="AP4" s="11"/>
      <c r="AQ4" s="12"/>
      <c r="AR4" s="12"/>
      <c r="AS4" s="12"/>
      <c r="AT4" s="12"/>
      <c r="AU4" s="12"/>
      <c r="AV4" s="12"/>
      <c r="AW4" s="12"/>
      <c r="AX4" s="12"/>
      <c r="AY4" s="13"/>
      <c r="AZ4" s="11"/>
      <c r="BA4" s="12"/>
      <c r="BB4" s="12"/>
      <c r="BC4" s="12"/>
      <c r="BD4" s="12"/>
      <c r="BE4" s="12"/>
      <c r="BF4" s="12"/>
      <c r="BG4" s="12"/>
      <c r="BH4" s="12"/>
      <c r="BI4" s="13"/>
      <c r="BJ4" s="11">
        <v>18</v>
      </c>
      <c r="BK4" s="12">
        <v>6</v>
      </c>
      <c r="BL4" s="12">
        <v>5</v>
      </c>
      <c r="BM4" s="12">
        <v>9</v>
      </c>
      <c r="BN4" s="12">
        <v>1</v>
      </c>
      <c r="BO4" s="12">
        <v>1</v>
      </c>
      <c r="BP4" s="12">
        <v>1</v>
      </c>
      <c r="BQ4" s="12">
        <v>8</v>
      </c>
      <c r="BR4" s="12">
        <v>7</v>
      </c>
      <c r="BS4" s="13">
        <v>19</v>
      </c>
      <c r="BT4" s="11">
        <v>15</v>
      </c>
      <c r="BU4" s="12">
        <v>1</v>
      </c>
      <c r="BV4" s="12">
        <v>12</v>
      </c>
      <c r="BW4" s="12">
        <v>2</v>
      </c>
      <c r="BX4" s="12">
        <v>8</v>
      </c>
      <c r="BY4" s="12">
        <v>14</v>
      </c>
      <c r="BZ4" s="12">
        <v>17</v>
      </c>
      <c r="CA4" s="12">
        <v>16</v>
      </c>
      <c r="CB4" s="12">
        <v>13</v>
      </c>
      <c r="CC4" s="13">
        <v>19</v>
      </c>
      <c r="CD4" s="11">
        <v>0</v>
      </c>
      <c r="CE4" s="12">
        <v>17</v>
      </c>
      <c r="CF4" s="12">
        <v>3</v>
      </c>
      <c r="CG4" s="12">
        <v>12</v>
      </c>
      <c r="CH4" s="12">
        <v>6</v>
      </c>
      <c r="CI4" s="12">
        <v>13</v>
      </c>
      <c r="CJ4" s="12">
        <v>5</v>
      </c>
      <c r="CK4" s="12">
        <v>3</v>
      </c>
      <c r="CL4" s="12">
        <v>2</v>
      </c>
      <c r="CM4" s="13">
        <v>8</v>
      </c>
      <c r="CN4" s="11">
        <v>11</v>
      </c>
      <c r="CO4" s="12">
        <v>8</v>
      </c>
      <c r="CP4" s="12">
        <v>6</v>
      </c>
      <c r="CQ4" s="12">
        <v>17</v>
      </c>
      <c r="CR4" s="12">
        <v>4</v>
      </c>
      <c r="CS4" s="12">
        <v>19</v>
      </c>
      <c r="CT4" s="12">
        <v>19</v>
      </c>
      <c r="CU4" s="12">
        <v>8</v>
      </c>
      <c r="CV4" s="12">
        <v>4</v>
      </c>
      <c r="CW4" s="13">
        <v>13</v>
      </c>
      <c r="CX4" s="11">
        <v>10</v>
      </c>
      <c r="CY4" s="12">
        <v>14</v>
      </c>
      <c r="CZ4" s="12">
        <v>15</v>
      </c>
      <c r="DA4" s="12">
        <v>1</v>
      </c>
      <c r="DB4" s="12">
        <v>10</v>
      </c>
      <c r="DC4" s="12">
        <v>4</v>
      </c>
      <c r="DD4" s="12">
        <v>19</v>
      </c>
      <c r="DE4" s="12">
        <v>8</v>
      </c>
      <c r="DF4" s="12">
        <v>6</v>
      </c>
      <c r="DG4" s="13">
        <v>12</v>
      </c>
      <c r="DH4" s="11">
        <v>18</v>
      </c>
      <c r="DI4" s="12">
        <v>4</v>
      </c>
      <c r="DJ4" s="12">
        <v>4</v>
      </c>
      <c r="DK4" s="12">
        <v>20</v>
      </c>
      <c r="DL4" s="12">
        <v>4</v>
      </c>
      <c r="DM4" s="12">
        <v>4</v>
      </c>
      <c r="DN4" s="12">
        <v>18</v>
      </c>
      <c r="DO4" s="12">
        <v>16</v>
      </c>
      <c r="DP4" s="12">
        <v>12</v>
      </c>
      <c r="EJ4" s="196" t="s">
        <v>86</v>
      </c>
      <c r="EK4" s="118" t="s">
        <v>99</v>
      </c>
    </row>
    <row r="5" spans="1:142" s="18" customFormat="1" ht="14.25" thickBot="1" thickTop="1">
      <c r="A5" s="14" t="s">
        <v>5</v>
      </c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7">
        <v>10</v>
      </c>
      <c r="L5" s="15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7">
        <v>10</v>
      </c>
      <c r="V5" s="15">
        <v>1</v>
      </c>
      <c r="W5" s="16">
        <v>2</v>
      </c>
      <c r="X5" s="16">
        <v>3</v>
      </c>
      <c r="Y5" s="16">
        <v>4</v>
      </c>
      <c r="Z5" s="16">
        <v>5</v>
      </c>
      <c r="AA5" s="16">
        <v>6</v>
      </c>
      <c r="AB5" s="16">
        <v>7</v>
      </c>
      <c r="AC5" s="16">
        <v>8</v>
      </c>
      <c r="AD5" s="16">
        <v>9</v>
      </c>
      <c r="AE5" s="17">
        <v>10</v>
      </c>
      <c r="AF5" s="15">
        <v>1</v>
      </c>
      <c r="AG5" s="16">
        <v>2</v>
      </c>
      <c r="AH5" s="16">
        <v>3</v>
      </c>
      <c r="AI5" s="16">
        <v>4</v>
      </c>
      <c r="AJ5" s="16">
        <v>5</v>
      </c>
      <c r="AK5" s="16">
        <v>6</v>
      </c>
      <c r="AL5" s="16">
        <v>7</v>
      </c>
      <c r="AM5" s="16">
        <v>8</v>
      </c>
      <c r="AN5" s="16">
        <v>9</v>
      </c>
      <c r="AO5" s="17">
        <v>10</v>
      </c>
      <c r="AP5" s="15">
        <v>1</v>
      </c>
      <c r="AQ5" s="16">
        <v>2</v>
      </c>
      <c r="AR5" s="16">
        <v>3</v>
      </c>
      <c r="AS5" s="16">
        <v>4</v>
      </c>
      <c r="AT5" s="16">
        <v>5</v>
      </c>
      <c r="AU5" s="16">
        <v>6</v>
      </c>
      <c r="AV5" s="16">
        <v>7</v>
      </c>
      <c r="AW5" s="16">
        <v>8</v>
      </c>
      <c r="AX5" s="16">
        <v>9</v>
      </c>
      <c r="AY5" s="17">
        <v>10</v>
      </c>
      <c r="AZ5" s="15">
        <v>1</v>
      </c>
      <c r="BA5" s="16">
        <v>2</v>
      </c>
      <c r="BB5" s="16">
        <v>3</v>
      </c>
      <c r="BC5" s="16">
        <v>4</v>
      </c>
      <c r="BD5" s="16">
        <v>5</v>
      </c>
      <c r="BE5" s="16">
        <v>6</v>
      </c>
      <c r="BF5" s="16">
        <v>7</v>
      </c>
      <c r="BG5" s="16">
        <v>8</v>
      </c>
      <c r="BH5" s="16">
        <v>9</v>
      </c>
      <c r="BI5" s="17">
        <v>10</v>
      </c>
      <c r="BJ5" s="15">
        <v>1</v>
      </c>
      <c r="BK5" s="16">
        <v>2</v>
      </c>
      <c r="BL5" s="16">
        <v>3</v>
      </c>
      <c r="BM5" s="16">
        <v>4</v>
      </c>
      <c r="BN5" s="16">
        <v>5</v>
      </c>
      <c r="BO5" s="16">
        <v>6</v>
      </c>
      <c r="BP5" s="16">
        <v>7</v>
      </c>
      <c r="BQ5" s="16">
        <v>8</v>
      </c>
      <c r="BR5" s="16">
        <v>9</v>
      </c>
      <c r="BS5" s="17">
        <v>10</v>
      </c>
      <c r="BT5" s="15">
        <v>1</v>
      </c>
      <c r="BU5" s="16">
        <v>2</v>
      </c>
      <c r="BV5" s="16">
        <v>3</v>
      </c>
      <c r="BW5" s="16">
        <v>4</v>
      </c>
      <c r="BX5" s="16">
        <v>5</v>
      </c>
      <c r="BY5" s="16">
        <v>6</v>
      </c>
      <c r="BZ5" s="16">
        <v>7</v>
      </c>
      <c r="CA5" s="16">
        <v>8</v>
      </c>
      <c r="CB5" s="16">
        <v>9</v>
      </c>
      <c r="CC5" s="17">
        <v>10</v>
      </c>
      <c r="CD5" s="15">
        <v>1</v>
      </c>
      <c r="CE5" s="16">
        <v>2</v>
      </c>
      <c r="CF5" s="16">
        <v>3</v>
      </c>
      <c r="CG5" s="16">
        <v>4</v>
      </c>
      <c r="CH5" s="16">
        <v>5</v>
      </c>
      <c r="CI5" s="16">
        <v>6</v>
      </c>
      <c r="CJ5" s="16">
        <v>7</v>
      </c>
      <c r="CK5" s="16">
        <v>8</v>
      </c>
      <c r="CL5" s="16">
        <v>9</v>
      </c>
      <c r="CM5" s="17">
        <v>10</v>
      </c>
      <c r="CN5" s="15">
        <v>1</v>
      </c>
      <c r="CO5" s="16">
        <v>2</v>
      </c>
      <c r="CP5" s="16">
        <v>3</v>
      </c>
      <c r="CQ5" s="16">
        <v>4</v>
      </c>
      <c r="CR5" s="16">
        <v>5</v>
      </c>
      <c r="CS5" s="16">
        <v>6</v>
      </c>
      <c r="CT5" s="16">
        <v>7</v>
      </c>
      <c r="CU5" s="16">
        <v>8</v>
      </c>
      <c r="CV5" s="16">
        <v>9</v>
      </c>
      <c r="CW5" s="17">
        <v>10</v>
      </c>
      <c r="CX5" s="15">
        <v>1</v>
      </c>
      <c r="CY5" s="16">
        <v>2</v>
      </c>
      <c r="CZ5" s="16">
        <v>3</v>
      </c>
      <c r="DA5" s="16">
        <v>4</v>
      </c>
      <c r="DB5" s="16">
        <v>5</v>
      </c>
      <c r="DC5" s="16">
        <v>6</v>
      </c>
      <c r="DD5" s="16">
        <v>7</v>
      </c>
      <c r="DE5" s="16">
        <v>8</v>
      </c>
      <c r="DF5" s="16">
        <v>9</v>
      </c>
      <c r="DG5" s="17">
        <v>10</v>
      </c>
      <c r="DH5" s="15">
        <v>1</v>
      </c>
      <c r="DI5" s="16">
        <v>2</v>
      </c>
      <c r="DJ5" s="16">
        <v>3</v>
      </c>
      <c r="DK5" s="16">
        <v>4</v>
      </c>
      <c r="DL5" s="16">
        <v>5</v>
      </c>
      <c r="DM5" s="16">
        <v>6</v>
      </c>
      <c r="DN5" s="16">
        <v>7</v>
      </c>
      <c r="DO5" s="16">
        <v>8</v>
      </c>
      <c r="DP5" s="16">
        <v>9</v>
      </c>
      <c r="DQ5" s="59">
        <f>COUNT(B5:DP5)</f>
        <v>119</v>
      </c>
      <c r="EC5" s="140" t="s">
        <v>89</v>
      </c>
      <c r="ED5" s="177" t="s">
        <v>68</v>
      </c>
      <c r="EE5" s="178" t="s">
        <v>69</v>
      </c>
      <c r="EF5" s="178" t="s">
        <v>70</v>
      </c>
      <c r="EG5" s="178" t="s">
        <v>71</v>
      </c>
      <c r="EH5" s="179" t="s">
        <v>72</v>
      </c>
      <c r="EI5" s="82" t="s">
        <v>63</v>
      </c>
      <c r="EJ5" s="197"/>
      <c r="EK5" s="119"/>
      <c r="EL5" s="66" t="s">
        <v>87</v>
      </c>
    </row>
    <row r="6" spans="1:142" ht="13.5" thickTop="1">
      <c r="A6" s="19" t="s">
        <v>6</v>
      </c>
      <c r="B6" s="11">
        <v>8</v>
      </c>
      <c r="C6" s="12"/>
      <c r="D6" s="12">
        <v>1</v>
      </c>
      <c r="E6" s="12">
        <v>3</v>
      </c>
      <c r="F6" s="12"/>
      <c r="G6" s="12"/>
      <c r="H6" s="12"/>
      <c r="I6" s="12">
        <v>3</v>
      </c>
      <c r="J6" s="12"/>
      <c r="K6" s="13"/>
      <c r="L6" s="11"/>
      <c r="M6" s="12"/>
      <c r="N6" s="12"/>
      <c r="O6" s="12"/>
      <c r="P6" s="12"/>
      <c r="Q6" s="12"/>
      <c r="R6" s="12">
        <v>8</v>
      </c>
      <c r="S6" s="12">
        <v>17</v>
      </c>
      <c r="T6" s="12">
        <v>7</v>
      </c>
      <c r="U6" s="13">
        <v>5</v>
      </c>
      <c r="V6" s="11">
        <v>2</v>
      </c>
      <c r="W6" s="12"/>
      <c r="X6" s="12"/>
      <c r="Y6" s="12">
        <v>1</v>
      </c>
      <c r="Z6" s="12"/>
      <c r="AA6" s="12"/>
      <c r="AB6" s="12"/>
      <c r="AC6" s="12"/>
      <c r="AD6" s="12"/>
      <c r="AE6" s="13"/>
      <c r="AF6" s="11"/>
      <c r="AG6" s="12"/>
      <c r="AH6" s="12"/>
      <c r="AI6" s="12"/>
      <c r="AJ6" s="12"/>
      <c r="AK6" s="12"/>
      <c r="AL6" s="12"/>
      <c r="AM6" s="12"/>
      <c r="AN6" s="12">
        <v>3</v>
      </c>
      <c r="AO6" s="13"/>
      <c r="AP6" s="11"/>
      <c r="AQ6" s="12"/>
      <c r="AR6" s="12"/>
      <c r="AS6" s="12"/>
      <c r="AT6" s="12"/>
      <c r="AU6" s="12"/>
      <c r="AV6" s="12"/>
      <c r="AW6" s="12"/>
      <c r="AX6" s="12"/>
      <c r="AY6" s="13"/>
      <c r="AZ6" s="11"/>
      <c r="BA6" s="12"/>
      <c r="BB6" s="12"/>
      <c r="BC6" s="12"/>
      <c r="BD6" s="12"/>
      <c r="BE6" s="12"/>
      <c r="BF6" s="12"/>
      <c r="BG6" s="12"/>
      <c r="BH6" s="12"/>
      <c r="BI6" s="13"/>
      <c r="BJ6" s="11"/>
      <c r="BK6" s="12">
        <v>6</v>
      </c>
      <c r="BL6" s="12"/>
      <c r="BM6" s="12"/>
      <c r="BN6" s="12">
        <v>2</v>
      </c>
      <c r="BO6" s="12"/>
      <c r="BP6" s="12">
        <v>4</v>
      </c>
      <c r="BQ6" s="12"/>
      <c r="BR6" s="12"/>
      <c r="BS6" s="13"/>
      <c r="BT6" s="11"/>
      <c r="BU6" s="12"/>
      <c r="BV6" s="12"/>
      <c r="BW6" s="12"/>
      <c r="BX6" s="12"/>
      <c r="BY6" s="12"/>
      <c r="BZ6" s="12"/>
      <c r="CA6" s="12">
        <v>4</v>
      </c>
      <c r="CB6" s="12">
        <v>11</v>
      </c>
      <c r="CC6" s="13"/>
      <c r="CD6" s="11"/>
      <c r="CE6" s="12"/>
      <c r="CF6" s="12"/>
      <c r="CG6" s="12">
        <v>8</v>
      </c>
      <c r="CH6" s="12"/>
      <c r="CI6" s="12">
        <v>2</v>
      </c>
      <c r="CJ6" s="12"/>
      <c r="CK6" s="12"/>
      <c r="CL6" s="12">
        <v>4</v>
      </c>
      <c r="CM6" s="13"/>
      <c r="CN6" s="11"/>
      <c r="CO6" s="12"/>
      <c r="CP6" s="12"/>
      <c r="CQ6" s="12"/>
      <c r="CR6" s="12"/>
      <c r="CS6" s="12"/>
      <c r="CT6" s="12"/>
      <c r="CU6" s="12"/>
      <c r="CV6" s="12"/>
      <c r="CW6" s="13">
        <v>6</v>
      </c>
      <c r="CX6" s="11"/>
      <c r="CY6" s="12"/>
      <c r="CZ6" s="12"/>
      <c r="DA6" s="12"/>
      <c r="DB6" s="12"/>
      <c r="DC6" s="12"/>
      <c r="DD6" s="12"/>
      <c r="DE6" s="12"/>
      <c r="DF6" s="12"/>
      <c r="DG6" s="13"/>
      <c r="DH6" s="11"/>
      <c r="DI6" s="12"/>
      <c r="DJ6" s="12"/>
      <c r="DK6" s="12"/>
      <c r="DL6" s="12"/>
      <c r="DM6" s="12">
        <v>7</v>
      </c>
      <c r="DN6" s="12"/>
      <c r="DO6" s="12"/>
      <c r="DP6" s="12"/>
      <c r="EC6" s="139" t="s">
        <v>6</v>
      </c>
      <c r="ED6" s="170">
        <v>112</v>
      </c>
      <c r="EE6" s="171">
        <f>(ED6/1465)</f>
        <v>0.07645051194539249</v>
      </c>
      <c r="EF6" s="173">
        <f>LN(EE6)</f>
        <v>-2.571111650156073</v>
      </c>
      <c r="EG6" s="171">
        <f>(EE6*EF6)</f>
        <v>-0.19656280192319464</v>
      </c>
      <c r="EH6" s="174">
        <f>EE6*(EF6^2)</f>
        <v>0.5053849100120463</v>
      </c>
      <c r="EI6" s="83">
        <f>((EH30-EH31)/1465)+(23/(2*1465*1465))</f>
        <v>0.0005601730585735597</v>
      </c>
      <c r="EJ6">
        <f>(ED6*(ED6-1))/(DX$3*(DX$3-1))</f>
        <v>0.005796452749958037</v>
      </c>
      <c r="EK6" s="153">
        <f>1/EJ6</f>
        <v>172.51930501930502</v>
      </c>
      <c r="EL6">
        <f>((EE6^3)-(EE6^2)^2)/DX$3</f>
        <v>2.816850130753574E-07</v>
      </c>
    </row>
    <row r="7" spans="1:142" ht="13.5" thickBot="1">
      <c r="A7" s="20" t="s">
        <v>7</v>
      </c>
      <c r="B7" s="11"/>
      <c r="C7" s="12"/>
      <c r="D7" s="12"/>
      <c r="E7" s="12">
        <v>3</v>
      </c>
      <c r="F7" s="12"/>
      <c r="G7" s="12">
        <v>5</v>
      </c>
      <c r="H7" s="12"/>
      <c r="I7" s="12"/>
      <c r="J7" s="12"/>
      <c r="K7" s="13"/>
      <c r="L7" s="11"/>
      <c r="M7" s="12"/>
      <c r="N7" s="12"/>
      <c r="O7" s="12"/>
      <c r="P7" s="12"/>
      <c r="Q7" s="12">
        <v>1</v>
      </c>
      <c r="R7" s="12">
        <v>2</v>
      </c>
      <c r="S7" s="12"/>
      <c r="T7" s="12"/>
      <c r="U7" s="13"/>
      <c r="V7" s="11"/>
      <c r="W7" s="12"/>
      <c r="X7" s="12"/>
      <c r="Y7" s="12"/>
      <c r="Z7" s="12">
        <v>7</v>
      </c>
      <c r="AA7" s="12">
        <v>1</v>
      </c>
      <c r="AB7" s="12"/>
      <c r="AC7" s="12"/>
      <c r="AD7" s="12">
        <v>2</v>
      </c>
      <c r="AE7" s="13">
        <v>1</v>
      </c>
      <c r="AF7" s="11"/>
      <c r="AG7" s="12"/>
      <c r="AH7" s="12"/>
      <c r="AI7" s="12"/>
      <c r="AJ7" s="12"/>
      <c r="AK7" s="12"/>
      <c r="AL7" s="12"/>
      <c r="AM7" s="12">
        <v>1</v>
      </c>
      <c r="AN7" s="12">
        <v>1</v>
      </c>
      <c r="AO7" s="13"/>
      <c r="AP7" s="11"/>
      <c r="AQ7" s="12"/>
      <c r="AR7" s="12"/>
      <c r="AS7" s="12"/>
      <c r="AT7" s="12"/>
      <c r="AU7" s="12"/>
      <c r="AV7" s="12"/>
      <c r="AW7" s="12"/>
      <c r="AX7" s="12"/>
      <c r="AY7" s="13"/>
      <c r="AZ7" s="11"/>
      <c r="BA7" s="12"/>
      <c r="BB7" s="12"/>
      <c r="BC7" s="12"/>
      <c r="BD7" s="12"/>
      <c r="BE7" s="12"/>
      <c r="BF7" s="12"/>
      <c r="BG7" s="12">
        <v>4</v>
      </c>
      <c r="BH7" s="12"/>
      <c r="BI7" s="13"/>
      <c r="BJ7" s="11"/>
      <c r="BK7" s="12"/>
      <c r="BL7" s="12"/>
      <c r="BM7" s="12"/>
      <c r="BN7" s="12">
        <v>1</v>
      </c>
      <c r="BO7" s="12">
        <v>1</v>
      </c>
      <c r="BP7" s="12"/>
      <c r="BQ7" s="12">
        <v>1</v>
      </c>
      <c r="BR7" s="12"/>
      <c r="BS7" s="13">
        <v>1</v>
      </c>
      <c r="BT7" s="11"/>
      <c r="BU7" s="12">
        <v>1</v>
      </c>
      <c r="BV7" s="12">
        <v>6</v>
      </c>
      <c r="BW7" s="12">
        <v>1</v>
      </c>
      <c r="BX7" s="12">
        <v>1</v>
      </c>
      <c r="BY7" s="12">
        <v>1</v>
      </c>
      <c r="BZ7" s="12"/>
      <c r="CA7" s="12"/>
      <c r="CB7" s="12"/>
      <c r="CC7" s="13"/>
      <c r="CD7" s="11"/>
      <c r="CE7" s="12"/>
      <c r="CF7" s="12"/>
      <c r="CG7" s="12"/>
      <c r="CH7" s="12"/>
      <c r="CI7" s="12"/>
      <c r="CJ7" s="12"/>
      <c r="CK7" s="12">
        <v>1</v>
      </c>
      <c r="CL7" s="12">
        <v>4</v>
      </c>
      <c r="CM7" s="13"/>
      <c r="CN7" s="11"/>
      <c r="CO7" s="12"/>
      <c r="CP7" s="12"/>
      <c r="CQ7" s="12"/>
      <c r="CR7" s="12"/>
      <c r="CS7" s="12"/>
      <c r="CT7" s="12">
        <v>2</v>
      </c>
      <c r="CU7" s="12">
        <v>1</v>
      </c>
      <c r="CV7" s="12">
        <v>1</v>
      </c>
      <c r="CW7" s="13"/>
      <c r="CX7" s="11"/>
      <c r="CY7" s="12"/>
      <c r="CZ7" s="12"/>
      <c r="DA7" s="12">
        <v>1</v>
      </c>
      <c r="DB7" s="12">
        <v>1</v>
      </c>
      <c r="DC7" s="12"/>
      <c r="DD7" s="12">
        <v>5</v>
      </c>
      <c r="DE7" s="12"/>
      <c r="DF7" s="12"/>
      <c r="DG7" s="13">
        <v>1</v>
      </c>
      <c r="DH7" s="11"/>
      <c r="DI7" s="12"/>
      <c r="DJ7" s="12">
        <v>2</v>
      </c>
      <c r="DK7" s="12">
        <v>1</v>
      </c>
      <c r="DL7" s="12"/>
      <c r="DM7" s="12">
        <v>2</v>
      </c>
      <c r="DN7" s="12"/>
      <c r="DO7" s="12"/>
      <c r="DP7" s="12">
        <v>1</v>
      </c>
      <c r="EC7" s="135" t="s">
        <v>7</v>
      </c>
      <c r="ED7" s="11">
        <v>65</v>
      </c>
      <c r="EE7" s="175">
        <f aca="true" t="shared" si="0" ref="EE7:EE29">(ED7/1465)</f>
        <v>0.04436860068259386</v>
      </c>
      <c r="EF7" s="12">
        <f aca="true" t="shared" si="1" ref="EF7:EF29">LN(EE7)</f>
        <v>-3.1152232515555305</v>
      </c>
      <c r="EG7" s="175">
        <f aca="true" t="shared" si="2" ref="EG7:EG29">(EE7*EF7)</f>
        <v>-0.13821809648539896</v>
      </c>
      <c r="EH7" s="13">
        <f aca="true" t="shared" si="3" ref="EH7:EH29">EE7*(EF7^2)</f>
        <v>0.4305802279570606</v>
      </c>
      <c r="EJ7">
        <f aca="true" t="shared" si="4" ref="EJ7:EJ29">(ED7*(ED7-1))/(DX$3*(DX$3-1))</f>
        <v>0.0019396109588019172</v>
      </c>
      <c r="EK7" s="153">
        <f aca="true" t="shared" si="5" ref="EK7:EK29">1/EJ7</f>
        <v>515.5673076923077</v>
      </c>
      <c r="EL7">
        <f aca="true" t="shared" si="6" ref="EL7:EL29">((EE7^3)-(EE7^2)^2)/DX$3</f>
        <v>5.697442910476193E-08</v>
      </c>
    </row>
    <row r="8" spans="1:142" ht="14.25" thickBot="1" thickTop="1">
      <c r="A8" s="21" t="s">
        <v>8</v>
      </c>
      <c r="B8" s="11"/>
      <c r="C8" s="12"/>
      <c r="D8" s="12"/>
      <c r="E8" s="12" t="s">
        <v>2</v>
      </c>
      <c r="F8" s="12"/>
      <c r="G8" s="12"/>
      <c r="H8" s="12"/>
      <c r="I8" s="12"/>
      <c r="J8" s="12"/>
      <c r="K8" s="13"/>
      <c r="L8" s="11"/>
      <c r="M8" s="12"/>
      <c r="N8" s="12"/>
      <c r="O8" s="12"/>
      <c r="P8" s="12"/>
      <c r="Q8" s="12"/>
      <c r="R8" s="12"/>
      <c r="S8" s="12"/>
      <c r="T8" s="12"/>
      <c r="U8" s="13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1"/>
      <c r="AG8" s="12"/>
      <c r="AH8" s="12"/>
      <c r="AI8" s="12"/>
      <c r="AJ8" s="12"/>
      <c r="AK8" s="12"/>
      <c r="AL8" s="12"/>
      <c r="AM8" s="12"/>
      <c r="AN8" s="12"/>
      <c r="AO8" s="13"/>
      <c r="AP8" s="11"/>
      <c r="AQ8" s="12"/>
      <c r="AR8" s="12"/>
      <c r="AS8" s="12"/>
      <c r="AT8" s="12"/>
      <c r="AU8" s="12"/>
      <c r="AV8" s="12"/>
      <c r="AW8" s="12"/>
      <c r="AX8" s="12"/>
      <c r="AY8" s="13"/>
      <c r="AZ8" s="11"/>
      <c r="BA8" s="12"/>
      <c r="BB8" s="12"/>
      <c r="BC8" s="12"/>
      <c r="BD8" s="12"/>
      <c r="BE8" s="12"/>
      <c r="BF8" s="12">
        <v>1</v>
      </c>
      <c r="BG8" s="12"/>
      <c r="BH8" s="12"/>
      <c r="BI8" s="13"/>
      <c r="BJ8" s="11"/>
      <c r="BK8" s="12"/>
      <c r="BL8" s="12"/>
      <c r="BM8" s="12"/>
      <c r="BN8" s="12"/>
      <c r="BO8" s="12"/>
      <c r="BP8" s="12"/>
      <c r="BQ8" s="12"/>
      <c r="BR8" s="12"/>
      <c r="BS8" s="13"/>
      <c r="BT8" s="11"/>
      <c r="BU8" s="12"/>
      <c r="BV8" s="12"/>
      <c r="BW8" s="12"/>
      <c r="BX8" s="12"/>
      <c r="BY8" s="12"/>
      <c r="BZ8" s="12"/>
      <c r="CA8" s="12"/>
      <c r="CB8" s="12"/>
      <c r="CC8" s="13"/>
      <c r="CD8" s="11"/>
      <c r="CE8" s="12"/>
      <c r="CF8" s="12"/>
      <c r="CG8" s="12"/>
      <c r="CH8" s="12"/>
      <c r="CI8" s="12"/>
      <c r="CJ8" s="12"/>
      <c r="CK8" s="12"/>
      <c r="CL8" s="12"/>
      <c r="CM8" s="13"/>
      <c r="CN8" s="11"/>
      <c r="CO8" s="12"/>
      <c r="CP8" s="12"/>
      <c r="CQ8" s="12"/>
      <c r="CR8" s="12"/>
      <c r="CS8" s="12"/>
      <c r="CT8" s="12"/>
      <c r="CU8" s="12"/>
      <c r="CV8" s="12"/>
      <c r="CW8" s="13"/>
      <c r="CX8" s="11"/>
      <c r="CY8" s="12"/>
      <c r="CZ8" s="12"/>
      <c r="DA8" s="12"/>
      <c r="DB8" s="12"/>
      <c r="DC8" s="12"/>
      <c r="DD8" s="12"/>
      <c r="DE8" s="12"/>
      <c r="DF8" s="12"/>
      <c r="DG8" s="13"/>
      <c r="DH8" s="11"/>
      <c r="DI8" s="12"/>
      <c r="DJ8" s="12"/>
      <c r="DK8" s="12"/>
      <c r="DL8" s="12"/>
      <c r="DM8" s="12"/>
      <c r="DN8" s="12"/>
      <c r="DO8" s="12"/>
      <c r="DP8" s="12"/>
      <c r="DS8" s="140" t="s">
        <v>89</v>
      </c>
      <c r="DT8" s="127" t="s">
        <v>90</v>
      </c>
      <c r="EC8" s="136" t="s">
        <v>8</v>
      </c>
      <c r="ED8" s="11">
        <v>1</v>
      </c>
      <c r="EE8" s="175">
        <f t="shared" si="0"/>
        <v>0.0006825938566552901</v>
      </c>
      <c r="EF8" s="12">
        <f t="shared" si="1"/>
        <v>-7.289610521451167</v>
      </c>
      <c r="EG8" s="175">
        <f t="shared" si="2"/>
        <v>-0.004975843359352332</v>
      </c>
      <c r="EH8" s="13">
        <f t="shared" si="3"/>
        <v>0.036271960105427686</v>
      </c>
      <c r="EJ8">
        <f t="shared" si="4"/>
        <v>0</v>
      </c>
      <c r="EK8" s="153"/>
      <c r="EL8">
        <f t="shared" si="6"/>
        <v>2.169466524725182E-13</v>
      </c>
    </row>
    <row r="9" spans="1:142" ht="13.5" thickTop="1">
      <c r="A9" s="21" t="s">
        <v>9</v>
      </c>
      <c r="B9" s="11"/>
      <c r="C9" s="12"/>
      <c r="D9" s="12"/>
      <c r="E9" s="12"/>
      <c r="F9" s="12"/>
      <c r="G9" s="12"/>
      <c r="H9" s="12"/>
      <c r="I9" s="12"/>
      <c r="J9" s="12"/>
      <c r="K9" s="13"/>
      <c r="L9" s="11"/>
      <c r="M9" s="12"/>
      <c r="N9" s="12"/>
      <c r="O9" s="12"/>
      <c r="P9" s="12">
        <v>1</v>
      </c>
      <c r="Q9" s="12"/>
      <c r="R9" s="12"/>
      <c r="S9" s="12"/>
      <c r="T9" s="12"/>
      <c r="U9" s="13"/>
      <c r="V9" s="11"/>
      <c r="W9" s="12"/>
      <c r="X9" s="12"/>
      <c r="Y9" s="12"/>
      <c r="Z9" s="12"/>
      <c r="AA9" s="12"/>
      <c r="AB9" s="12"/>
      <c r="AC9" s="12"/>
      <c r="AD9" s="12"/>
      <c r="AE9" s="13"/>
      <c r="AF9" s="11"/>
      <c r="AG9" s="12"/>
      <c r="AH9" s="12"/>
      <c r="AI9" s="12"/>
      <c r="AJ9" s="12"/>
      <c r="AK9" s="12"/>
      <c r="AL9" s="12"/>
      <c r="AM9" s="12"/>
      <c r="AN9" s="12"/>
      <c r="AO9" s="13"/>
      <c r="AP9" s="11"/>
      <c r="AQ9" s="12"/>
      <c r="AR9" s="12"/>
      <c r="AS9" s="12"/>
      <c r="AT9" s="12"/>
      <c r="AU9" s="12"/>
      <c r="AV9" s="12"/>
      <c r="AW9" s="12"/>
      <c r="AX9" s="12"/>
      <c r="AY9" s="13"/>
      <c r="AZ9" s="11"/>
      <c r="BA9" s="12"/>
      <c r="BB9" s="12"/>
      <c r="BC9" s="12"/>
      <c r="BD9" s="12"/>
      <c r="BE9" s="12"/>
      <c r="BF9" s="12"/>
      <c r="BG9" s="12"/>
      <c r="BH9" s="12"/>
      <c r="BI9" s="13"/>
      <c r="BJ9" s="11"/>
      <c r="BK9" s="12"/>
      <c r="BL9" s="12"/>
      <c r="BM9" s="12"/>
      <c r="BN9" s="12"/>
      <c r="BO9" s="12"/>
      <c r="BP9" s="12"/>
      <c r="BQ9" s="12"/>
      <c r="BR9" s="12"/>
      <c r="BS9" s="13"/>
      <c r="BT9" s="11"/>
      <c r="BU9" s="12"/>
      <c r="BV9" s="12"/>
      <c r="BW9" s="12"/>
      <c r="BX9" s="12"/>
      <c r="BY9" s="12"/>
      <c r="BZ9" s="12"/>
      <c r="CA9" s="12"/>
      <c r="CB9" s="12"/>
      <c r="CC9" s="13"/>
      <c r="CD9" s="11"/>
      <c r="CE9" s="12"/>
      <c r="CF9" s="12"/>
      <c r="CG9" s="12"/>
      <c r="CH9" s="12"/>
      <c r="CI9" s="12"/>
      <c r="CJ9" s="12"/>
      <c r="CK9" s="12"/>
      <c r="CL9" s="12"/>
      <c r="CM9" s="13"/>
      <c r="CN9" s="11"/>
      <c r="CO9" s="12"/>
      <c r="CP9" s="12"/>
      <c r="CQ9" s="12"/>
      <c r="CR9" s="12"/>
      <c r="CS9" s="12"/>
      <c r="CT9" s="12"/>
      <c r="CU9" s="12"/>
      <c r="CV9" s="12"/>
      <c r="CW9" s="13"/>
      <c r="CX9" s="11"/>
      <c r="CY9" s="12"/>
      <c r="CZ9" s="12"/>
      <c r="DA9" s="12"/>
      <c r="DB9" s="12"/>
      <c r="DC9" s="12"/>
      <c r="DD9" s="12"/>
      <c r="DE9" s="12"/>
      <c r="DF9" s="12"/>
      <c r="DG9" s="13"/>
      <c r="DH9" s="11"/>
      <c r="DI9" s="12"/>
      <c r="DJ9" s="12"/>
      <c r="DK9" s="12"/>
      <c r="DL9" s="12">
        <v>4</v>
      </c>
      <c r="DM9" s="12"/>
      <c r="DN9" s="12"/>
      <c r="DO9" s="12"/>
      <c r="DP9" s="12"/>
      <c r="DS9" s="139" t="s">
        <v>6</v>
      </c>
      <c r="DT9" s="129">
        <f aca="true" t="shared" si="7" ref="DT9:DT32">SUM(B6:DP6)</f>
        <v>112</v>
      </c>
      <c r="EC9" s="136" t="s">
        <v>9</v>
      </c>
      <c r="ED9" s="11">
        <v>5</v>
      </c>
      <c r="EE9" s="175">
        <f t="shared" si="0"/>
        <v>0.0034129692832764505</v>
      </c>
      <c r="EF9" s="12">
        <f t="shared" si="1"/>
        <v>-5.680172609017068</v>
      </c>
      <c r="EG9" s="175">
        <f t="shared" si="2"/>
        <v>-0.019386254638283508</v>
      </c>
      <c r="EH9" s="13">
        <f t="shared" si="3"/>
        <v>0.11011727258780805</v>
      </c>
      <c r="EJ9">
        <f t="shared" si="4"/>
        <v>9.325052686547678E-06</v>
      </c>
      <c r="EK9" s="153">
        <f t="shared" si="5"/>
        <v>107238.00000000001</v>
      </c>
      <c r="EL9">
        <f t="shared" si="6"/>
        <v>2.7044237756990833E-11</v>
      </c>
    </row>
    <row r="10" spans="1:142" ht="12.75">
      <c r="A10" s="22" t="s">
        <v>10</v>
      </c>
      <c r="B10" s="11"/>
      <c r="C10" s="12"/>
      <c r="D10" s="12"/>
      <c r="E10" s="12"/>
      <c r="F10" s="12"/>
      <c r="G10" s="12"/>
      <c r="H10" s="12"/>
      <c r="I10" s="12">
        <v>1</v>
      </c>
      <c r="J10" s="12"/>
      <c r="K10" s="13"/>
      <c r="L10" s="11"/>
      <c r="M10" s="12"/>
      <c r="N10" s="12"/>
      <c r="O10" s="12"/>
      <c r="P10" s="12"/>
      <c r="Q10" s="12"/>
      <c r="R10" s="12">
        <v>2</v>
      </c>
      <c r="S10" s="12"/>
      <c r="T10" s="12"/>
      <c r="U10" s="13"/>
      <c r="V10" s="11"/>
      <c r="W10" s="12"/>
      <c r="X10" s="12"/>
      <c r="Y10" s="12"/>
      <c r="Z10" s="12"/>
      <c r="AA10" s="12"/>
      <c r="AB10" s="12"/>
      <c r="AC10" s="12"/>
      <c r="AD10" s="12"/>
      <c r="AE10" s="13"/>
      <c r="AF10" s="11"/>
      <c r="AG10" s="12"/>
      <c r="AH10" s="12"/>
      <c r="AI10" s="12"/>
      <c r="AJ10" s="12"/>
      <c r="AK10" s="12"/>
      <c r="AL10" s="12"/>
      <c r="AM10" s="12"/>
      <c r="AN10" s="12"/>
      <c r="AO10" s="13"/>
      <c r="AP10" s="11"/>
      <c r="AQ10" s="12"/>
      <c r="AR10" s="12"/>
      <c r="AS10" s="12"/>
      <c r="AT10" s="12"/>
      <c r="AU10" s="12"/>
      <c r="AV10" s="12"/>
      <c r="AW10" s="12"/>
      <c r="AX10" s="12"/>
      <c r="AY10" s="13"/>
      <c r="AZ10" s="11"/>
      <c r="BA10" s="12"/>
      <c r="BB10" s="12"/>
      <c r="BC10" s="12"/>
      <c r="BD10" s="12"/>
      <c r="BE10" s="12"/>
      <c r="BF10" s="12"/>
      <c r="BG10" s="12"/>
      <c r="BH10" s="12"/>
      <c r="BI10" s="13"/>
      <c r="BJ10" s="11"/>
      <c r="BK10" s="12"/>
      <c r="BL10" s="12"/>
      <c r="BM10" s="12"/>
      <c r="BN10" s="12"/>
      <c r="BO10" s="12"/>
      <c r="BP10" s="12"/>
      <c r="BQ10" s="12"/>
      <c r="BR10" s="12"/>
      <c r="BS10" s="13"/>
      <c r="BT10" s="11"/>
      <c r="BU10" s="12"/>
      <c r="BV10" s="12"/>
      <c r="BW10" s="12"/>
      <c r="BX10" s="12"/>
      <c r="BY10" s="12"/>
      <c r="BZ10" s="12"/>
      <c r="CA10" s="12"/>
      <c r="CB10" s="12">
        <v>1</v>
      </c>
      <c r="CC10" s="13"/>
      <c r="CD10" s="11"/>
      <c r="CE10" s="12">
        <v>2</v>
      </c>
      <c r="CF10" s="12"/>
      <c r="CG10" s="12"/>
      <c r="CH10" s="12"/>
      <c r="CI10" s="12"/>
      <c r="CJ10" s="12"/>
      <c r="CK10" s="12"/>
      <c r="CL10" s="12"/>
      <c r="CM10" s="13"/>
      <c r="CN10" s="11"/>
      <c r="CO10" s="12"/>
      <c r="CP10" s="12"/>
      <c r="CQ10" s="12"/>
      <c r="CR10" s="12"/>
      <c r="CS10" s="12"/>
      <c r="CT10" s="12"/>
      <c r="CU10" s="12"/>
      <c r="CV10" s="12"/>
      <c r="CW10" s="13"/>
      <c r="CX10" s="11"/>
      <c r="CY10" s="12"/>
      <c r="CZ10" s="12"/>
      <c r="DA10" s="12"/>
      <c r="DB10" s="12"/>
      <c r="DC10" s="12"/>
      <c r="DD10" s="12"/>
      <c r="DE10" s="12"/>
      <c r="DF10" s="12"/>
      <c r="DG10" s="13"/>
      <c r="DH10" s="11"/>
      <c r="DI10" s="12"/>
      <c r="DJ10" s="12"/>
      <c r="DK10" s="12"/>
      <c r="DL10" s="12"/>
      <c r="DM10" s="12"/>
      <c r="DN10" s="12"/>
      <c r="DO10" s="12">
        <v>1</v>
      </c>
      <c r="DP10" s="12"/>
      <c r="DS10" s="135" t="s">
        <v>7</v>
      </c>
      <c r="DT10" s="131">
        <f t="shared" si="7"/>
        <v>65</v>
      </c>
      <c r="EC10" s="137" t="s">
        <v>10</v>
      </c>
      <c r="ED10" s="11">
        <v>7</v>
      </c>
      <c r="EE10" s="175">
        <f t="shared" si="0"/>
        <v>0.00477815699658703</v>
      </c>
      <c r="EF10" s="12">
        <f t="shared" si="1"/>
        <v>-5.343700372395855</v>
      </c>
      <c r="EG10" s="175">
        <f t="shared" si="2"/>
        <v>-0.025533039322027974</v>
      </c>
      <c r="EH10" s="13">
        <f t="shared" si="3"/>
        <v>0.13644091173351888</v>
      </c>
      <c r="EJ10">
        <f t="shared" si="4"/>
        <v>1.9582610641750127E-05</v>
      </c>
      <c r="EK10" s="153">
        <f t="shared" si="5"/>
        <v>51065.71428571428</v>
      </c>
      <c r="EL10">
        <f t="shared" si="6"/>
        <v>7.410773170873736E-11</v>
      </c>
    </row>
    <row r="11" spans="1:142" s="27" customFormat="1" ht="12.75">
      <c r="A11" s="23" t="s">
        <v>11</v>
      </c>
      <c r="B11" s="24"/>
      <c r="C11" s="25"/>
      <c r="D11" s="25"/>
      <c r="E11" s="25">
        <v>1</v>
      </c>
      <c r="F11" s="25">
        <v>1</v>
      </c>
      <c r="G11" s="25"/>
      <c r="H11" s="25">
        <v>5</v>
      </c>
      <c r="I11" s="25">
        <v>1</v>
      </c>
      <c r="J11" s="25">
        <v>6</v>
      </c>
      <c r="K11" s="26"/>
      <c r="L11" s="24"/>
      <c r="M11" s="25"/>
      <c r="N11" s="25"/>
      <c r="O11" s="25"/>
      <c r="P11" s="25"/>
      <c r="Q11" s="25"/>
      <c r="R11" s="25"/>
      <c r="S11" s="25">
        <v>2</v>
      </c>
      <c r="T11" s="25">
        <v>2</v>
      </c>
      <c r="U11" s="26"/>
      <c r="V11" s="24"/>
      <c r="W11" s="25">
        <v>17</v>
      </c>
      <c r="X11" s="25"/>
      <c r="Y11" s="25"/>
      <c r="Z11" s="25"/>
      <c r="AA11" s="25"/>
      <c r="AB11" s="25"/>
      <c r="AC11" s="25"/>
      <c r="AD11" s="25">
        <v>2</v>
      </c>
      <c r="AE11" s="26"/>
      <c r="AF11" s="24"/>
      <c r="AG11" s="25"/>
      <c r="AH11" s="25">
        <v>1</v>
      </c>
      <c r="AI11" s="25"/>
      <c r="AJ11" s="25"/>
      <c r="AK11" s="25"/>
      <c r="AL11" s="25"/>
      <c r="AM11" s="25"/>
      <c r="AN11" s="25">
        <v>1</v>
      </c>
      <c r="AO11" s="26"/>
      <c r="AP11" s="24"/>
      <c r="AQ11" s="25"/>
      <c r="AR11" s="25"/>
      <c r="AS11" s="25"/>
      <c r="AT11" s="25">
        <v>14</v>
      </c>
      <c r="AU11" s="25">
        <v>7</v>
      </c>
      <c r="AV11" s="25">
        <v>8</v>
      </c>
      <c r="AW11" s="25"/>
      <c r="AX11" s="25"/>
      <c r="AY11" s="26">
        <v>1</v>
      </c>
      <c r="AZ11" s="24">
        <v>3</v>
      </c>
      <c r="BA11" s="25"/>
      <c r="BB11" s="25"/>
      <c r="BC11" s="25">
        <v>1</v>
      </c>
      <c r="BD11" s="25">
        <v>1</v>
      </c>
      <c r="BE11" s="25"/>
      <c r="BF11" s="25"/>
      <c r="BG11" s="25"/>
      <c r="BH11" s="25">
        <v>1</v>
      </c>
      <c r="BI11" s="26"/>
      <c r="BJ11" s="24"/>
      <c r="BK11" s="25"/>
      <c r="BL11" s="25"/>
      <c r="BM11" s="25"/>
      <c r="BN11" s="25"/>
      <c r="BO11" s="25"/>
      <c r="BP11" s="25">
        <v>1</v>
      </c>
      <c r="BQ11" s="25">
        <v>1</v>
      </c>
      <c r="BR11" s="25">
        <v>1</v>
      </c>
      <c r="BS11" s="26"/>
      <c r="BT11" s="24"/>
      <c r="BU11" s="25">
        <v>1</v>
      </c>
      <c r="BV11" s="25"/>
      <c r="BW11" s="25"/>
      <c r="BX11" s="25"/>
      <c r="BY11" s="25">
        <v>1</v>
      </c>
      <c r="BZ11" s="25"/>
      <c r="CA11" s="25"/>
      <c r="CB11" s="25"/>
      <c r="CC11" s="26"/>
      <c r="CD11" s="24"/>
      <c r="CE11" s="25"/>
      <c r="CF11" s="25">
        <v>1</v>
      </c>
      <c r="CG11" s="25"/>
      <c r="CH11" s="25"/>
      <c r="CI11" s="25">
        <v>4</v>
      </c>
      <c r="CJ11" s="25">
        <v>2</v>
      </c>
      <c r="CK11" s="25"/>
      <c r="CL11" s="25"/>
      <c r="CM11" s="26">
        <v>1</v>
      </c>
      <c r="CN11" s="24">
        <v>3</v>
      </c>
      <c r="CO11" s="25"/>
      <c r="CP11" s="25">
        <v>5</v>
      </c>
      <c r="CQ11" s="25"/>
      <c r="CR11" s="25">
        <v>5</v>
      </c>
      <c r="CS11" s="25">
        <v>1</v>
      </c>
      <c r="CT11" s="25"/>
      <c r="CU11" s="25"/>
      <c r="CV11" s="25"/>
      <c r="CW11" s="26"/>
      <c r="CX11" s="24">
        <v>8</v>
      </c>
      <c r="CY11" s="25"/>
      <c r="CZ11" s="25">
        <v>8</v>
      </c>
      <c r="DA11" s="25"/>
      <c r="DB11" s="25"/>
      <c r="DC11" s="25"/>
      <c r="DD11" s="25"/>
      <c r="DE11" s="25"/>
      <c r="DF11" s="25"/>
      <c r="DG11" s="26">
        <v>3</v>
      </c>
      <c r="DH11" s="24">
        <v>1</v>
      </c>
      <c r="DI11" s="25"/>
      <c r="DJ11" s="25"/>
      <c r="DK11" s="25"/>
      <c r="DL11" s="25"/>
      <c r="DM11" s="25"/>
      <c r="DN11" s="25"/>
      <c r="DO11" s="25"/>
      <c r="DP11" s="25">
        <v>2</v>
      </c>
      <c r="DS11" s="136" t="s">
        <v>8</v>
      </c>
      <c r="DT11" s="131">
        <f t="shared" si="7"/>
        <v>1</v>
      </c>
      <c r="EC11" s="134" t="s">
        <v>11</v>
      </c>
      <c r="ED11" s="11">
        <v>124</v>
      </c>
      <c r="EE11" s="175">
        <f t="shared" si="0"/>
        <v>0.08464163822525597</v>
      </c>
      <c r="EF11" s="12">
        <f t="shared" si="1"/>
        <v>-2.4693289558461307</v>
      </c>
      <c r="EG11" s="175">
        <f t="shared" si="2"/>
        <v>-0.20900804813987728</v>
      </c>
      <c r="EH11" s="13">
        <f t="shared" si="3"/>
        <v>0.5161096252766809</v>
      </c>
      <c r="EJ11">
        <f t="shared" si="4"/>
        <v>0.00711128517876126</v>
      </c>
      <c r="EK11" s="153">
        <f t="shared" si="5"/>
        <v>140.6215578284815</v>
      </c>
      <c r="EL11">
        <f t="shared" si="6"/>
        <v>3.788835150875448E-07</v>
      </c>
    </row>
    <row r="12" spans="1:142" s="27" customFormat="1" ht="12.75">
      <c r="A12" s="19" t="s">
        <v>14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4"/>
      <c r="M12" s="25"/>
      <c r="N12" s="25"/>
      <c r="O12" s="25">
        <v>1</v>
      </c>
      <c r="P12" s="25"/>
      <c r="Q12" s="25"/>
      <c r="R12" s="25"/>
      <c r="S12" s="25"/>
      <c r="T12" s="25"/>
      <c r="U12" s="26"/>
      <c r="V12" s="24"/>
      <c r="W12" s="25"/>
      <c r="X12" s="25"/>
      <c r="Y12" s="25"/>
      <c r="Z12" s="25"/>
      <c r="AA12" s="25"/>
      <c r="AB12" s="25"/>
      <c r="AC12" s="25"/>
      <c r="AD12" s="25"/>
      <c r="AE12" s="26"/>
      <c r="AF12" s="24"/>
      <c r="AG12" s="25"/>
      <c r="AH12" s="25"/>
      <c r="AI12" s="25"/>
      <c r="AJ12" s="25"/>
      <c r="AK12" s="25"/>
      <c r="AL12" s="25"/>
      <c r="AM12" s="25"/>
      <c r="AN12" s="25"/>
      <c r="AO12" s="26"/>
      <c r="AP12" s="24"/>
      <c r="AQ12" s="25"/>
      <c r="AR12" s="25"/>
      <c r="AS12" s="25"/>
      <c r="AT12" s="25"/>
      <c r="AU12" s="25"/>
      <c r="AV12" s="25"/>
      <c r="AW12" s="25"/>
      <c r="AX12" s="25"/>
      <c r="AY12" s="26"/>
      <c r="AZ12" s="24"/>
      <c r="BA12" s="25"/>
      <c r="BB12" s="25"/>
      <c r="BC12" s="25"/>
      <c r="BD12" s="25"/>
      <c r="BE12" s="25"/>
      <c r="BF12" s="25"/>
      <c r="BG12" s="25"/>
      <c r="BH12" s="25"/>
      <c r="BI12" s="26"/>
      <c r="BJ12" s="24"/>
      <c r="BK12" s="25"/>
      <c r="BL12" s="25"/>
      <c r="BM12" s="25"/>
      <c r="BN12" s="25"/>
      <c r="BO12" s="25"/>
      <c r="BP12" s="25"/>
      <c r="BQ12" s="25"/>
      <c r="BR12" s="25"/>
      <c r="BS12" s="26"/>
      <c r="BT12" s="24"/>
      <c r="BU12" s="25"/>
      <c r="BV12" s="25"/>
      <c r="BW12" s="25"/>
      <c r="BX12" s="25"/>
      <c r="BY12" s="25"/>
      <c r="BZ12" s="25"/>
      <c r="CA12" s="25"/>
      <c r="CB12" s="25"/>
      <c r="CC12" s="26"/>
      <c r="CD12" s="24"/>
      <c r="CE12" s="25"/>
      <c r="CF12" s="25"/>
      <c r="CG12" s="25"/>
      <c r="CH12" s="25"/>
      <c r="CI12" s="25"/>
      <c r="CJ12" s="25"/>
      <c r="CK12" s="25"/>
      <c r="CL12" s="25"/>
      <c r="CM12" s="26"/>
      <c r="CN12" s="24"/>
      <c r="CO12" s="25"/>
      <c r="CP12" s="25"/>
      <c r="CQ12" s="25"/>
      <c r="CR12" s="25"/>
      <c r="CS12" s="25"/>
      <c r="CT12" s="25"/>
      <c r="CU12" s="25"/>
      <c r="CV12" s="25"/>
      <c r="CW12" s="26"/>
      <c r="CX12" s="24"/>
      <c r="CY12" s="25"/>
      <c r="CZ12" s="25"/>
      <c r="DA12" s="25"/>
      <c r="DB12" s="25"/>
      <c r="DC12" s="25"/>
      <c r="DD12" s="25"/>
      <c r="DE12" s="25"/>
      <c r="DF12" s="25"/>
      <c r="DG12" s="26"/>
      <c r="DH12" s="24"/>
      <c r="DI12" s="25"/>
      <c r="DJ12" s="25"/>
      <c r="DK12" s="25"/>
      <c r="DL12" s="25"/>
      <c r="DM12" s="25"/>
      <c r="DN12" s="25"/>
      <c r="DO12" s="25"/>
      <c r="DP12" s="25"/>
      <c r="DS12" s="136" t="s">
        <v>9</v>
      </c>
      <c r="DT12" s="131">
        <f t="shared" si="7"/>
        <v>5</v>
      </c>
      <c r="EC12" s="134" t="s">
        <v>14</v>
      </c>
      <c r="ED12" s="11">
        <v>1</v>
      </c>
      <c r="EE12" s="175">
        <f t="shared" si="0"/>
        <v>0.0006825938566552901</v>
      </c>
      <c r="EF12" s="12">
        <f t="shared" si="1"/>
        <v>-7.289610521451167</v>
      </c>
      <c r="EG12" s="175">
        <f t="shared" si="2"/>
        <v>-0.004975843359352332</v>
      </c>
      <c r="EH12" s="13">
        <f t="shared" si="3"/>
        <v>0.036271960105427686</v>
      </c>
      <c r="EJ12">
        <f t="shared" si="4"/>
        <v>0</v>
      </c>
      <c r="EK12" s="153"/>
      <c r="EL12">
        <f t="shared" si="6"/>
        <v>2.169466524725182E-13</v>
      </c>
    </row>
    <row r="13" spans="1:142" s="27" customFormat="1" ht="12.75">
      <c r="A13" s="19" t="s">
        <v>15</v>
      </c>
      <c r="B13" s="24"/>
      <c r="C13" s="25"/>
      <c r="D13" s="25"/>
      <c r="E13" s="25"/>
      <c r="F13" s="25"/>
      <c r="G13" s="25"/>
      <c r="H13" s="25"/>
      <c r="I13" s="25">
        <v>1</v>
      </c>
      <c r="J13" s="25">
        <v>4</v>
      </c>
      <c r="K13" s="26"/>
      <c r="L13" s="24"/>
      <c r="M13" s="25">
        <v>4</v>
      </c>
      <c r="N13" s="25">
        <v>1</v>
      </c>
      <c r="O13" s="25"/>
      <c r="P13" s="25">
        <v>1</v>
      </c>
      <c r="Q13" s="25">
        <v>1</v>
      </c>
      <c r="R13" s="25">
        <v>4</v>
      </c>
      <c r="S13" s="25">
        <v>6</v>
      </c>
      <c r="T13" s="25"/>
      <c r="U13" s="26">
        <v>9</v>
      </c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24"/>
      <c r="AG13" s="25">
        <v>1</v>
      </c>
      <c r="AH13" s="25"/>
      <c r="AI13" s="25">
        <v>1</v>
      </c>
      <c r="AJ13" s="25">
        <v>5</v>
      </c>
      <c r="AK13" s="25">
        <v>5</v>
      </c>
      <c r="AL13" s="25">
        <v>4</v>
      </c>
      <c r="AM13" s="25">
        <v>8</v>
      </c>
      <c r="AN13" s="25">
        <v>1</v>
      </c>
      <c r="AO13" s="26"/>
      <c r="AP13" s="24"/>
      <c r="AQ13" s="25"/>
      <c r="AR13" s="25"/>
      <c r="AS13" s="25">
        <v>13</v>
      </c>
      <c r="AT13" s="25"/>
      <c r="AU13" s="25"/>
      <c r="AV13" s="25"/>
      <c r="AW13" s="25"/>
      <c r="AX13" s="25"/>
      <c r="AY13" s="26"/>
      <c r="AZ13" s="24"/>
      <c r="BA13" s="25"/>
      <c r="BB13" s="25">
        <v>3</v>
      </c>
      <c r="BC13" s="25">
        <v>7</v>
      </c>
      <c r="BD13" s="25">
        <v>3</v>
      </c>
      <c r="BE13" s="25"/>
      <c r="BF13" s="25">
        <v>4</v>
      </c>
      <c r="BG13" s="25">
        <v>3</v>
      </c>
      <c r="BH13" s="25"/>
      <c r="BI13" s="26">
        <v>2</v>
      </c>
      <c r="BJ13" s="24"/>
      <c r="BK13" s="25"/>
      <c r="BL13" s="25"/>
      <c r="BM13" s="25"/>
      <c r="BN13" s="25"/>
      <c r="BO13" s="25"/>
      <c r="BP13" s="25"/>
      <c r="BQ13" s="25"/>
      <c r="BR13" s="25"/>
      <c r="BS13" s="26"/>
      <c r="BT13" s="24"/>
      <c r="BU13" s="25">
        <v>1</v>
      </c>
      <c r="BV13" s="25">
        <v>12</v>
      </c>
      <c r="BW13" s="25">
        <v>2</v>
      </c>
      <c r="BX13" s="25">
        <v>4</v>
      </c>
      <c r="BY13" s="25">
        <v>17</v>
      </c>
      <c r="BZ13" s="25"/>
      <c r="CA13" s="25">
        <v>8</v>
      </c>
      <c r="CB13" s="25"/>
      <c r="CC13" s="26">
        <v>7</v>
      </c>
      <c r="CD13" s="24"/>
      <c r="CE13" s="25">
        <v>9</v>
      </c>
      <c r="CF13" s="25"/>
      <c r="CG13" s="25"/>
      <c r="CH13" s="25"/>
      <c r="CI13" s="25"/>
      <c r="CJ13" s="25"/>
      <c r="CK13" s="25"/>
      <c r="CL13" s="25"/>
      <c r="CM13" s="26"/>
      <c r="CN13" s="24"/>
      <c r="CO13" s="25"/>
      <c r="CP13" s="25"/>
      <c r="CQ13" s="25"/>
      <c r="CR13" s="25">
        <v>3</v>
      </c>
      <c r="CS13" s="25"/>
      <c r="CT13" s="25">
        <v>10</v>
      </c>
      <c r="CU13" s="25">
        <v>3</v>
      </c>
      <c r="CV13" s="25">
        <v>10</v>
      </c>
      <c r="CW13" s="26"/>
      <c r="CX13" s="24"/>
      <c r="CY13" s="25"/>
      <c r="CZ13" s="25"/>
      <c r="DA13" s="25"/>
      <c r="DB13" s="25"/>
      <c r="DC13" s="25"/>
      <c r="DD13" s="25"/>
      <c r="DE13" s="25"/>
      <c r="DF13" s="25"/>
      <c r="DG13" s="26"/>
      <c r="DH13" s="24">
        <v>1</v>
      </c>
      <c r="DI13" s="25"/>
      <c r="DJ13" s="25"/>
      <c r="DK13" s="25">
        <v>10</v>
      </c>
      <c r="DL13" s="25">
        <v>5</v>
      </c>
      <c r="DM13" s="25">
        <v>2</v>
      </c>
      <c r="DN13" s="25">
        <v>10</v>
      </c>
      <c r="DO13" s="25">
        <v>2</v>
      </c>
      <c r="DP13" s="25">
        <v>2</v>
      </c>
      <c r="DS13" s="137" t="s">
        <v>10</v>
      </c>
      <c r="DT13" s="131">
        <f t="shared" si="7"/>
        <v>7</v>
      </c>
      <c r="EC13" s="134" t="s">
        <v>15</v>
      </c>
      <c r="ED13" s="11">
        <v>209</v>
      </c>
      <c r="EE13" s="175">
        <f t="shared" si="0"/>
        <v>0.14266211604095563</v>
      </c>
      <c r="EF13" s="12">
        <f t="shared" si="1"/>
        <v>-1.9472762694863566</v>
      </c>
      <c r="EG13" s="175">
        <f t="shared" si="2"/>
        <v>-0.2778025531212618</v>
      </c>
      <c r="EH13" s="13">
        <f t="shared" si="3"/>
        <v>0.5409583192957561</v>
      </c>
      <c r="EJ13">
        <f t="shared" si="4"/>
        <v>0.020268934519480034</v>
      </c>
      <c r="EK13" s="153">
        <f t="shared" si="5"/>
        <v>49.336584468163416</v>
      </c>
      <c r="EL13">
        <f t="shared" si="6"/>
        <v>1.6991838603367999E-06</v>
      </c>
    </row>
    <row r="14" spans="1:142" s="27" customFormat="1" ht="12.75">
      <c r="A14" s="19" t="s">
        <v>16</v>
      </c>
      <c r="B14" s="24"/>
      <c r="C14" s="25">
        <v>5</v>
      </c>
      <c r="D14" s="25"/>
      <c r="E14" s="25"/>
      <c r="F14" s="25"/>
      <c r="G14" s="25"/>
      <c r="H14" s="25"/>
      <c r="I14" s="25">
        <v>3</v>
      </c>
      <c r="J14" s="25"/>
      <c r="K14" s="26">
        <v>4</v>
      </c>
      <c r="L14" s="24"/>
      <c r="M14" s="25"/>
      <c r="N14" s="25">
        <v>1</v>
      </c>
      <c r="O14" s="25"/>
      <c r="P14" s="25">
        <v>3</v>
      </c>
      <c r="Q14" s="25">
        <v>2</v>
      </c>
      <c r="R14" s="25"/>
      <c r="S14" s="25">
        <v>3</v>
      </c>
      <c r="T14" s="25"/>
      <c r="U14" s="26">
        <v>3</v>
      </c>
      <c r="V14" s="24">
        <v>38</v>
      </c>
      <c r="W14" s="25"/>
      <c r="X14" s="25">
        <v>19</v>
      </c>
      <c r="Y14" s="25"/>
      <c r="Z14" s="25">
        <v>16</v>
      </c>
      <c r="AA14" s="25">
        <v>1</v>
      </c>
      <c r="AB14" s="25">
        <v>5</v>
      </c>
      <c r="AC14" s="25">
        <v>1</v>
      </c>
      <c r="AD14" s="25">
        <v>1</v>
      </c>
      <c r="AE14" s="26"/>
      <c r="AF14" s="24"/>
      <c r="AG14" s="25">
        <v>3</v>
      </c>
      <c r="AH14" s="25"/>
      <c r="AI14" s="25"/>
      <c r="AJ14" s="25">
        <v>1</v>
      </c>
      <c r="AK14" s="25"/>
      <c r="AL14" s="25"/>
      <c r="AM14" s="25"/>
      <c r="AN14" s="25"/>
      <c r="AO14" s="26">
        <v>1</v>
      </c>
      <c r="AP14" s="24"/>
      <c r="AQ14" s="25"/>
      <c r="AR14" s="25">
        <v>15</v>
      </c>
      <c r="AS14" s="25">
        <v>1</v>
      </c>
      <c r="AT14" s="25">
        <v>3</v>
      </c>
      <c r="AU14" s="25">
        <v>5</v>
      </c>
      <c r="AV14" s="25">
        <v>1</v>
      </c>
      <c r="AW14" s="25">
        <v>4</v>
      </c>
      <c r="AX14" s="25">
        <v>18</v>
      </c>
      <c r="AY14" s="26"/>
      <c r="AZ14" s="24"/>
      <c r="BA14" s="25">
        <v>3</v>
      </c>
      <c r="BB14" s="25">
        <v>1</v>
      </c>
      <c r="BC14" s="25"/>
      <c r="BD14" s="25">
        <v>2</v>
      </c>
      <c r="BE14" s="25"/>
      <c r="BF14" s="25"/>
      <c r="BG14" s="25"/>
      <c r="BH14" s="25">
        <v>2</v>
      </c>
      <c r="BI14" s="26"/>
      <c r="BJ14" s="24">
        <v>1</v>
      </c>
      <c r="BK14" s="25"/>
      <c r="BL14" s="25"/>
      <c r="BM14" s="25">
        <v>3</v>
      </c>
      <c r="BN14" s="25">
        <v>18</v>
      </c>
      <c r="BO14" s="25"/>
      <c r="BP14" s="25">
        <v>4</v>
      </c>
      <c r="BQ14" s="25"/>
      <c r="BR14" s="25"/>
      <c r="BS14" s="26">
        <v>3</v>
      </c>
      <c r="BT14" s="24"/>
      <c r="BU14" s="25"/>
      <c r="BV14" s="25"/>
      <c r="BW14" s="25"/>
      <c r="BX14" s="25">
        <v>1</v>
      </c>
      <c r="BY14" s="25">
        <v>1</v>
      </c>
      <c r="BZ14" s="25">
        <v>1</v>
      </c>
      <c r="CA14" s="25">
        <v>1</v>
      </c>
      <c r="CB14" s="25"/>
      <c r="CC14" s="26"/>
      <c r="CD14" s="24"/>
      <c r="CE14" s="25"/>
      <c r="CF14" s="25"/>
      <c r="CG14" s="25"/>
      <c r="CH14" s="25"/>
      <c r="CI14" s="25"/>
      <c r="CJ14" s="25">
        <v>6</v>
      </c>
      <c r="CK14" s="25">
        <v>3</v>
      </c>
      <c r="CL14" s="25">
        <v>3</v>
      </c>
      <c r="CM14" s="26">
        <v>3</v>
      </c>
      <c r="CN14" s="24"/>
      <c r="CO14" s="25">
        <v>1</v>
      </c>
      <c r="CP14" s="25">
        <v>1</v>
      </c>
      <c r="CQ14" s="25"/>
      <c r="CR14" s="25"/>
      <c r="CS14" s="25"/>
      <c r="CT14" s="25"/>
      <c r="CU14" s="25"/>
      <c r="CV14" s="25"/>
      <c r="CW14" s="26">
        <v>2</v>
      </c>
      <c r="CX14" s="24"/>
      <c r="CY14" s="25">
        <v>8</v>
      </c>
      <c r="CZ14" s="25">
        <v>10</v>
      </c>
      <c r="DA14" s="25"/>
      <c r="DB14" s="25">
        <v>5</v>
      </c>
      <c r="DC14" s="25"/>
      <c r="DD14" s="25"/>
      <c r="DE14" s="25">
        <v>1</v>
      </c>
      <c r="DF14" s="25"/>
      <c r="DG14" s="26"/>
      <c r="DH14" s="24"/>
      <c r="DI14" s="25"/>
      <c r="DJ14" s="25"/>
      <c r="DK14" s="25"/>
      <c r="DL14" s="25"/>
      <c r="DM14" s="25"/>
      <c r="DN14" s="25">
        <v>2</v>
      </c>
      <c r="DO14" s="25"/>
      <c r="DP14" s="25"/>
      <c r="DS14" s="134" t="s">
        <v>11</v>
      </c>
      <c r="DT14" s="131">
        <f t="shared" si="7"/>
        <v>124</v>
      </c>
      <c r="EC14" s="134" t="s">
        <v>16</v>
      </c>
      <c r="ED14" s="11">
        <v>243</v>
      </c>
      <c r="EE14" s="175">
        <f t="shared" si="0"/>
        <v>0.1658703071672355</v>
      </c>
      <c r="EF14" s="12">
        <f t="shared" si="1"/>
        <v>-1.7965490781106193</v>
      </c>
      <c r="EG14" s="175">
        <f t="shared" si="2"/>
        <v>-0.2979941474272222</v>
      </c>
      <c r="EH14" s="13">
        <f t="shared" si="3"/>
        <v>0.535361110842736</v>
      </c>
      <c r="EJ14">
        <f t="shared" si="4"/>
        <v>0.02741845241425614</v>
      </c>
      <c r="EK14" s="153">
        <f t="shared" si="5"/>
        <v>36.47178859300072</v>
      </c>
      <c r="EL14">
        <f t="shared" si="6"/>
        <v>2.598375443875512E-06</v>
      </c>
    </row>
    <row r="15" spans="1:142" s="27" customFormat="1" ht="12.75">
      <c r="A15" s="19" t="s">
        <v>17</v>
      </c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5">
        <v>4</v>
      </c>
      <c r="R15" s="25"/>
      <c r="S15" s="25"/>
      <c r="T15" s="25"/>
      <c r="U15" s="26"/>
      <c r="V15" s="24"/>
      <c r="W15" s="25"/>
      <c r="X15" s="25"/>
      <c r="Y15" s="25"/>
      <c r="Z15" s="25"/>
      <c r="AA15" s="25"/>
      <c r="AB15" s="25"/>
      <c r="AC15" s="25"/>
      <c r="AD15" s="25"/>
      <c r="AE15" s="26"/>
      <c r="AF15" s="24"/>
      <c r="AG15" s="25"/>
      <c r="AH15" s="25"/>
      <c r="AI15" s="25"/>
      <c r="AJ15" s="25"/>
      <c r="AK15" s="25"/>
      <c r="AL15" s="25">
        <v>4</v>
      </c>
      <c r="AM15" s="25"/>
      <c r="AN15" s="25"/>
      <c r="AO15" s="26"/>
      <c r="AP15" s="24"/>
      <c r="AQ15" s="25"/>
      <c r="AR15" s="25"/>
      <c r="AS15" s="25"/>
      <c r="AT15" s="25"/>
      <c r="AU15" s="25"/>
      <c r="AV15" s="25"/>
      <c r="AW15" s="25"/>
      <c r="AX15" s="25"/>
      <c r="AY15" s="26"/>
      <c r="AZ15" s="24"/>
      <c r="BA15" s="25"/>
      <c r="BB15" s="25"/>
      <c r="BC15" s="25"/>
      <c r="BD15" s="25"/>
      <c r="BE15" s="25"/>
      <c r="BF15" s="25"/>
      <c r="BG15" s="25"/>
      <c r="BH15" s="25"/>
      <c r="BI15" s="26"/>
      <c r="BJ15" s="24"/>
      <c r="BK15" s="25"/>
      <c r="BL15" s="25"/>
      <c r="BM15" s="25"/>
      <c r="BN15" s="25"/>
      <c r="BO15" s="25"/>
      <c r="BP15" s="25"/>
      <c r="BQ15" s="25"/>
      <c r="BR15" s="25"/>
      <c r="BS15" s="26"/>
      <c r="BT15" s="24"/>
      <c r="BU15" s="25">
        <v>2</v>
      </c>
      <c r="BV15" s="25"/>
      <c r="BW15" s="25"/>
      <c r="BX15" s="25"/>
      <c r="BY15" s="25"/>
      <c r="BZ15" s="25"/>
      <c r="CA15" s="25"/>
      <c r="CB15" s="25"/>
      <c r="CC15" s="26"/>
      <c r="CD15" s="24"/>
      <c r="CE15" s="25"/>
      <c r="CF15" s="25"/>
      <c r="CG15" s="25"/>
      <c r="CH15" s="25"/>
      <c r="CI15" s="25"/>
      <c r="CJ15" s="25"/>
      <c r="CK15" s="25"/>
      <c r="CL15" s="25"/>
      <c r="CM15" s="26"/>
      <c r="CN15" s="24"/>
      <c r="CO15" s="25"/>
      <c r="CP15" s="25"/>
      <c r="CQ15" s="25"/>
      <c r="CR15" s="25"/>
      <c r="CS15" s="25"/>
      <c r="CT15" s="25"/>
      <c r="CU15" s="25">
        <v>13</v>
      </c>
      <c r="CV15" s="25">
        <v>3</v>
      </c>
      <c r="CW15" s="26"/>
      <c r="CX15" s="24"/>
      <c r="CY15" s="25"/>
      <c r="CZ15" s="25"/>
      <c r="DA15" s="25"/>
      <c r="DB15" s="25"/>
      <c r="DC15" s="25"/>
      <c r="DD15" s="25"/>
      <c r="DE15" s="25"/>
      <c r="DF15" s="25"/>
      <c r="DG15" s="26"/>
      <c r="DH15" s="24"/>
      <c r="DI15" s="25"/>
      <c r="DJ15" s="25"/>
      <c r="DK15" s="25"/>
      <c r="DL15" s="25"/>
      <c r="DM15" s="25"/>
      <c r="DN15" s="25"/>
      <c r="DO15" s="25"/>
      <c r="DP15" s="25"/>
      <c r="DS15" s="134" t="s">
        <v>14</v>
      </c>
      <c r="DT15" s="131">
        <f t="shared" si="7"/>
        <v>1</v>
      </c>
      <c r="EC15" s="134" t="s">
        <v>17</v>
      </c>
      <c r="ED15" s="11">
        <v>26</v>
      </c>
      <c r="EE15" s="175">
        <f t="shared" si="0"/>
        <v>0.017747440273037544</v>
      </c>
      <c r="EF15" s="12">
        <f t="shared" si="1"/>
        <v>-4.031513983429686</v>
      </c>
      <c r="EG15" s="175">
        <f t="shared" si="2"/>
        <v>-0.07154905363083401</v>
      </c>
      <c r="EH15" s="13">
        <f t="shared" si="3"/>
        <v>0.2884510102138678</v>
      </c>
      <c r="EJ15">
        <f t="shared" si="4"/>
        <v>0.0003030642123127996</v>
      </c>
      <c r="EK15" s="153">
        <f t="shared" si="5"/>
        <v>3299.630769230769</v>
      </c>
      <c r="EL15">
        <f t="shared" si="6"/>
        <v>3.747940730594396E-09</v>
      </c>
    </row>
    <row r="16" spans="1:142" s="27" customFormat="1" ht="12.75">
      <c r="A16" s="19" t="s">
        <v>19</v>
      </c>
      <c r="B16" s="24">
        <v>9</v>
      </c>
      <c r="C16" s="25"/>
      <c r="D16" s="25"/>
      <c r="E16" s="25"/>
      <c r="F16" s="25"/>
      <c r="G16" s="25"/>
      <c r="H16" s="25"/>
      <c r="I16" s="25"/>
      <c r="J16" s="25"/>
      <c r="K16" s="26"/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4"/>
      <c r="W16" s="25"/>
      <c r="X16" s="25"/>
      <c r="Y16" s="25"/>
      <c r="Z16" s="25"/>
      <c r="AA16" s="25"/>
      <c r="AB16" s="25">
        <v>1</v>
      </c>
      <c r="AC16" s="25"/>
      <c r="AD16" s="25"/>
      <c r="AE16" s="26"/>
      <c r="AF16" s="24"/>
      <c r="AG16" s="25"/>
      <c r="AH16" s="25"/>
      <c r="AI16" s="25"/>
      <c r="AJ16" s="25"/>
      <c r="AK16" s="25"/>
      <c r="AL16" s="25">
        <v>2</v>
      </c>
      <c r="AM16" s="25"/>
      <c r="AN16" s="25"/>
      <c r="AO16" s="26"/>
      <c r="AP16" s="24"/>
      <c r="AQ16" s="25">
        <v>6</v>
      </c>
      <c r="AR16" s="25"/>
      <c r="AS16" s="25"/>
      <c r="AT16" s="25"/>
      <c r="AU16" s="25"/>
      <c r="AV16" s="25">
        <v>1</v>
      </c>
      <c r="AW16" s="25"/>
      <c r="AX16" s="25"/>
      <c r="AY16" s="26">
        <v>3</v>
      </c>
      <c r="AZ16" s="24"/>
      <c r="BA16" s="25"/>
      <c r="BB16" s="25"/>
      <c r="BC16" s="25"/>
      <c r="BD16" s="25"/>
      <c r="BE16" s="25"/>
      <c r="BF16" s="25"/>
      <c r="BG16" s="25"/>
      <c r="BH16" s="25"/>
      <c r="BI16" s="26"/>
      <c r="BJ16" s="24"/>
      <c r="BK16" s="25" t="s">
        <v>2</v>
      </c>
      <c r="BL16" s="25">
        <v>2</v>
      </c>
      <c r="BM16" s="25"/>
      <c r="BN16" s="25"/>
      <c r="BO16" s="25"/>
      <c r="BP16" s="25"/>
      <c r="BQ16" s="25"/>
      <c r="BR16" s="25"/>
      <c r="BS16" s="26"/>
      <c r="BT16" s="24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1</v>
      </c>
      <c r="CE16" s="25"/>
      <c r="CF16" s="25"/>
      <c r="CG16" s="25"/>
      <c r="CH16" s="25">
        <v>34</v>
      </c>
      <c r="CI16" s="25"/>
      <c r="CJ16" s="25"/>
      <c r="CK16" s="25"/>
      <c r="CL16" s="25"/>
      <c r="CM16" s="26"/>
      <c r="CN16" s="24"/>
      <c r="CO16" s="25">
        <v>9</v>
      </c>
      <c r="CP16" s="25"/>
      <c r="CQ16" s="25"/>
      <c r="CR16" s="25"/>
      <c r="CS16" s="25"/>
      <c r="CT16" s="25"/>
      <c r="CU16" s="25"/>
      <c r="CV16" s="25"/>
      <c r="CW16" s="26"/>
      <c r="CX16" s="24"/>
      <c r="CY16" s="25"/>
      <c r="CZ16" s="25"/>
      <c r="DA16" s="25">
        <v>13</v>
      </c>
      <c r="DB16" s="25">
        <v>2</v>
      </c>
      <c r="DC16" s="25"/>
      <c r="DD16" s="25"/>
      <c r="DE16" s="25"/>
      <c r="DF16" s="25"/>
      <c r="DG16" s="26"/>
      <c r="DH16" s="24"/>
      <c r="DI16" s="25"/>
      <c r="DJ16" s="25"/>
      <c r="DK16" s="25"/>
      <c r="DL16" s="25"/>
      <c r="DM16" s="25"/>
      <c r="DN16" s="25"/>
      <c r="DO16" s="25"/>
      <c r="DP16" s="25"/>
      <c r="DS16" s="134" t="s">
        <v>15</v>
      </c>
      <c r="DT16" s="131">
        <f t="shared" si="7"/>
        <v>209</v>
      </c>
      <c r="EC16" s="134" t="s">
        <v>19</v>
      </c>
      <c r="ED16" s="11">
        <v>83</v>
      </c>
      <c r="EE16" s="175">
        <f t="shared" si="0"/>
        <v>0.05665529010238908</v>
      </c>
      <c r="EF16" s="12">
        <f t="shared" si="1"/>
        <v>-2.87076991365457</v>
      </c>
      <c r="EG16" s="175">
        <f t="shared" si="2"/>
        <v>-0.1626443022753101</v>
      </c>
      <c r="EH16" s="13">
        <f t="shared" si="3"/>
        <v>0.46691436959929977</v>
      </c>
      <c r="EJ16">
        <f t="shared" si="4"/>
        <v>0.0031733154292321753</v>
      </c>
      <c r="EK16" s="153">
        <f t="shared" si="5"/>
        <v>315.12782838671757</v>
      </c>
      <c r="EL16">
        <f t="shared" si="6"/>
        <v>1.1709927243704496E-07</v>
      </c>
    </row>
    <row r="17" spans="1:142" s="27" customFormat="1" ht="12.75">
      <c r="A17" s="19" t="s">
        <v>20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4"/>
      <c r="M17" s="25"/>
      <c r="N17" s="25"/>
      <c r="O17" s="25"/>
      <c r="P17" s="25">
        <v>1</v>
      </c>
      <c r="Q17" s="25"/>
      <c r="R17" s="25"/>
      <c r="S17" s="25"/>
      <c r="T17" s="25"/>
      <c r="U17" s="26"/>
      <c r="V17" s="24"/>
      <c r="W17" s="25">
        <v>2</v>
      </c>
      <c r="X17" s="25"/>
      <c r="Y17" s="25"/>
      <c r="Z17" s="25"/>
      <c r="AA17" s="25">
        <v>1</v>
      </c>
      <c r="AB17" s="25"/>
      <c r="AC17" s="25"/>
      <c r="AD17" s="25"/>
      <c r="AE17" s="26"/>
      <c r="AF17" s="24"/>
      <c r="AG17" s="25"/>
      <c r="AH17" s="25"/>
      <c r="AI17" s="25"/>
      <c r="AJ17" s="25"/>
      <c r="AK17" s="25"/>
      <c r="AL17" s="25"/>
      <c r="AM17" s="25"/>
      <c r="AN17" s="25"/>
      <c r="AO17" s="26">
        <v>1</v>
      </c>
      <c r="AP17" s="24">
        <v>1</v>
      </c>
      <c r="AQ17" s="25">
        <v>2</v>
      </c>
      <c r="AR17" s="25"/>
      <c r="AS17" s="25"/>
      <c r="AT17" s="25"/>
      <c r="AU17" s="25"/>
      <c r="AV17" s="25"/>
      <c r="AW17" s="25"/>
      <c r="AX17" s="25"/>
      <c r="AY17" s="26"/>
      <c r="AZ17" s="24"/>
      <c r="BA17" s="25"/>
      <c r="BB17" s="25"/>
      <c r="BC17" s="25"/>
      <c r="BD17" s="25"/>
      <c r="BE17" s="25"/>
      <c r="BF17" s="25"/>
      <c r="BG17" s="25">
        <v>1</v>
      </c>
      <c r="BH17" s="25"/>
      <c r="BI17" s="26"/>
      <c r="BJ17" s="24">
        <v>1</v>
      </c>
      <c r="BK17" s="25" t="s">
        <v>2</v>
      </c>
      <c r="BL17" s="25">
        <v>1</v>
      </c>
      <c r="BM17" s="25"/>
      <c r="BN17" s="25"/>
      <c r="BO17" s="25"/>
      <c r="BP17" s="25"/>
      <c r="BQ17" s="25"/>
      <c r="BR17" s="25"/>
      <c r="BS17" s="26"/>
      <c r="BT17" s="24"/>
      <c r="BU17" s="25"/>
      <c r="BV17" s="25"/>
      <c r="BW17" s="25"/>
      <c r="BX17" s="25"/>
      <c r="BY17" s="25"/>
      <c r="BZ17" s="25"/>
      <c r="CA17" s="25"/>
      <c r="CB17" s="25"/>
      <c r="CC17" s="26"/>
      <c r="CD17" s="24"/>
      <c r="CE17" s="25"/>
      <c r="CF17" s="25"/>
      <c r="CG17" s="25"/>
      <c r="CH17" s="25"/>
      <c r="CI17" s="25"/>
      <c r="CJ17" s="25">
        <v>4</v>
      </c>
      <c r="CK17" s="25"/>
      <c r="CL17" s="25"/>
      <c r="CM17" s="26"/>
      <c r="CN17" s="24"/>
      <c r="CO17" s="25"/>
      <c r="CP17" s="25"/>
      <c r="CQ17" s="25"/>
      <c r="CR17" s="25"/>
      <c r="CS17" s="25"/>
      <c r="CT17" s="25"/>
      <c r="CU17" s="25"/>
      <c r="CV17" s="25"/>
      <c r="CW17" s="26"/>
      <c r="CX17" s="24"/>
      <c r="CY17" s="25"/>
      <c r="CZ17" s="25"/>
      <c r="DA17" s="25"/>
      <c r="DB17" s="25"/>
      <c r="DC17" s="25"/>
      <c r="DD17" s="25"/>
      <c r="DE17" s="25"/>
      <c r="DF17" s="25"/>
      <c r="DG17" s="26"/>
      <c r="DH17" s="24"/>
      <c r="DI17" s="25"/>
      <c r="DJ17" s="25"/>
      <c r="DK17" s="25"/>
      <c r="DL17" s="25"/>
      <c r="DM17" s="25"/>
      <c r="DN17" s="25"/>
      <c r="DO17" s="25"/>
      <c r="DP17" s="25"/>
      <c r="DS17" s="134" t="s">
        <v>16</v>
      </c>
      <c r="DT17" s="131">
        <f t="shared" si="7"/>
        <v>243</v>
      </c>
      <c r="EC17" s="134" t="s">
        <v>20</v>
      </c>
      <c r="ED17" s="11">
        <v>15</v>
      </c>
      <c r="EE17" s="175">
        <f t="shared" si="0"/>
        <v>0.010238907849829351</v>
      </c>
      <c r="EF17" s="12">
        <f t="shared" si="1"/>
        <v>-4.581560320348958</v>
      </c>
      <c r="EG17" s="175">
        <f t="shared" si="2"/>
        <v>-0.04691017392848762</v>
      </c>
      <c r="EH17" s="13">
        <f t="shared" si="3"/>
        <v>0.21492179149142704</v>
      </c>
      <c r="EJ17">
        <f t="shared" si="4"/>
        <v>9.791305320875063E-05</v>
      </c>
      <c r="EK17" s="153">
        <f t="shared" si="5"/>
        <v>10213.142857142857</v>
      </c>
      <c r="EL17">
        <f t="shared" si="6"/>
        <v>7.251930877987609E-10</v>
      </c>
    </row>
    <row r="18" spans="1:142" s="27" customFormat="1" ht="12.75">
      <c r="A18" s="19" t="s">
        <v>21</v>
      </c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4"/>
      <c r="M18" s="25"/>
      <c r="N18" s="25"/>
      <c r="O18" s="25"/>
      <c r="P18" s="25"/>
      <c r="Q18" s="25"/>
      <c r="R18" s="25"/>
      <c r="S18" s="25"/>
      <c r="T18" s="25"/>
      <c r="U18" s="26"/>
      <c r="V18" s="24"/>
      <c r="W18" s="25">
        <v>1</v>
      </c>
      <c r="X18" s="25"/>
      <c r="Y18" s="25"/>
      <c r="Z18" s="25"/>
      <c r="AA18" s="25"/>
      <c r="AB18" s="25"/>
      <c r="AC18" s="25"/>
      <c r="AD18" s="25"/>
      <c r="AE18" s="26"/>
      <c r="AF18" s="24"/>
      <c r="AG18" s="25"/>
      <c r="AH18" s="25"/>
      <c r="AI18" s="25"/>
      <c r="AJ18" s="25"/>
      <c r="AK18" s="25"/>
      <c r="AL18" s="25"/>
      <c r="AM18" s="25"/>
      <c r="AN18" s="25"/>
      <c r="AO18" s="26"/>
      <c r="AP18" s="24"/>
      <c r="AQ18" s="25"/>
      <c r="AR18" s="25"/>
      <c r="AS18" s="25"/>
      <c r="AT18" s="25"/>
      <c r="AU18" s="25"/>
      <c r="AV18" s="25"/>
      <c r="AW18" s="25"/>
      <c r="AX18" s="25"/>
      <c r="AY18" s="26"/>
      <c r="AZ18" s="24"/>
      <c r="BA18" s="25"/>
      <c r="BB18" s="25"/>
      <c r="BC18" s="25"/>
      <c r="BD18" s="25"/>
      <c r="BE18" s="25"/>
      <c r="BF18" s="25"/>
      <c r="BG18" s="25"/>
      <c r="BH18" s="25"/>
      <c r="BI18" s="26"/>
      <c r="BJ18" s="24"/>
      <c r="BK18" s="25"/>
      <c r="BL18" s="25"/>
      <c r="BM18" s="25"/>
      <c r="BN18" s="25"/>
      <c r="BO18" s="25"/>
      <c r="BP18" s="25"/>
      <c r="BQ18" s="25"/>
      <c r="BR18" s="25"/>
      <c r="BS18" s="26"/>
      <c r="BT18" s="24"/>
      <c r="BU18" s="25"/>
      <c r="BV18" s="25"/>
      <c r="BW18" s="25"/>
      <c r="BX18" s="25"/>
      <c r="BY18" s="25"/>
      <c r="BZ18" s="25"/>
      <c r="CA18" s="25"/>
      <c r="CB18" s="25"/>
      <c r="CC18" s="26"/>
      <c r="CD18" s="24"/>
      <c r="CE18" s="25"/>
      <c r="CF18" s="25"/>
      <c r="CG18" s="25"/>
      <c r="CH18" s="25"/>
      <c r="CI18" s="25"/>
      <c r="CJ18" s="25"/>
      <c r="CK18" s="25"/>
      <c r="CL18" s="25"/>
      <c r="CM18" s="26"/>
      <c r="CN18" s="24"/>
      <c r="CO18" s="25"/>
      <c r="CP18" s="25"/>
      <c r="CQ18" s="25"/>
      <c r="CR18" s="25"/>
      <c r="CS18" s="25"/>
      <c r="CT18" s="25"/>
      <c r="CU18" s="25"/>
      <c r="CV18" s="25"/>
      <c r="CW18" s="26"/>
      <c r="CX18" s="24"/>
      <c r="CY18" s="25"/>
      <c r="CZ18" s="25"/>
      <c r="DA18" s="25"/>
      <c r="DB18" s="25"/>
      <c r="DC18" s="25"/>
      <c r="DD18" s="25"/>
      <c r="DE18" s="25"/>
      <c r="DF18" s="25"/>
      <c r="DG18" s="26"/>
      <c r="DH18" s="24"/>
      <c r="DI18" s="25"/>
      <c r="DJ18" s="25"/>
      <c r="DK18" s="25"/>
      <c r="DL18" s="25"/>
      <c r="DM18" s="25"/>
      <c r="DN18" s="25"/>
      <c r="DO18" s="25"/>
      <c r="DP18" s="25"/>
      <c r="DS18" s="134" t="s">
        <v>17</v>
      </c>
      <c r="DT18" s="131">
        <f t="shared" si="7"/>
        <v>26</v>
      </c>
      <c r="EC18" s="134" t="s">
        <v>21</v>
      </c>
      <c r="ED18" s="11">
        <v>1</v>
      </c>
      <c r="EE18" s="175">
        <f t="shared" si="0"/>
        <v>0.0006825938566552901</v>
      </c>
      <c r="EF18" s="12">
        <f t="shared" si="1"/>
        <v>-7.289610521451167</v>
      </c>
      <c r="EG18" s="175">
        <f t="shared" si="2"/>
        <v>-0.004975843359352332</v>
      </c>
      <c r="EH18" s="13">
        <f t="shared" si="3"/>
        <v>0.036271960105427686</v>
      </c>
      <c r="EJ18">
        <f t="shared" si="4"/>
        <v>0</v>
      </c>
      <c r="EK18" s="153"/>
      <c r="EL18">
        <f t="shared" si="6"/>
        <v>2.169466524725182E-13</v>
      </c>
    </row>
    <row r="19" spans="1:142" s="27" customFormat="1" ht="12.75">
      <c r="A19" s="28" t="s">
        <v>22</v>
      </c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4"/>
      <c r="M19" s="25"/>
      <c r="N19" s="25"/>
      <c r="O19" s="25"/>
      <c r="P19" s="25"/>
      <c r="Q19" s="25"/>
      <c r="R19" s="25"/>
      <c r="S19" s="25"/>
      <c r="T19" s="25"/>
      <c r="U19" s="26"/>
      <c r="V19" s="24"/>
      <c r="W19" s="25"/>
      <c r="X19" s="25"/>
      <c r="Y19" s="25"/>
      <c r="Z19" s="25"/>
      <c r="AA19" s="25"/>
      <c r="AB19" s="25"/>
      <c r="AC19" s="25"/>
      <c r="AD19" s="25"/>
      <c r="AE19" s="26"/>
      <c r="AF19" s="24"/>
      <c r="AG19" s="25"/>
      <c r="AH19" s="25"/>
      <c r="AI19" s="25"/>
      <c r="AJ19" s="25"/>
      <c r="AK19" s="25"/>
      <c r="AL19" s="25"/>
      <c r="AM19" s="25"/>
      <c r="AN19" s="25"/>
      <c r="AO19" s="26"/>
      <c r="AP19" s="24"/>
      <c r="AQ19" s="25">
        <v>1</v>
      </c>
      <c r="AR19" s="25"/>
      <c r="AS19" s="25"/>
      <c r="AT19" s="25"/>
      <c r="AU19" s="25"/>
      <c r="AV19" s="25"/>
      <c r="AW19" s="25"/>
      <c r="AX19" s="25"/>
      <c r="AY19" s="26"/>
      <c r="AZ19" s="24"/>
      <c r="BA19" s="25"/>
      <c r="BB19" s="25"/>
      <c r="BC19" s="25"/>
      <c r="BD19" s="25"/>
      <c r="BE19" s="25"/>
      <c r="BF19" s="25"/>
      <c r="BG19" s="25"/>
      <c r="BH19" s="25"/>
      <c r="BI19" s="26"/>
      <c r="BJ19" s="24"/>
      <c r="BK19" s="25"/>
      <c r="BL19" s="25"/>
      <c r="BM19" s="25"/>
      <c r="BN19" s="25"/>
      <c r="BO19" s="25"/>
      <c r="BP19" s="25"/>
      <c r="BQ19" s="25"/>
      <c r="BR19" s="25"/>
      <c r="BS19" s="26"/>
      <c r="BT19" s="24"/>
      <c r="BU19" s="25"/>
      <c r="BV19" s="25"/>
      <c r="BW19" s="25"/>
      <c r="BX19" s="25"/>
      <c r="BY19" s="25"/>
      <c r="BZ19" s="25"/>
      <c r="CA19" s="25"/>
      <c r="CB19" s="25"/>
      <c r="CC19" s="26"/>
      <c r="CD19" s="24"/>
      <c r="CE19" s="25"/>
      <c r="CF19" s="25"/>
      <c r="CG19" s="25"/>
      <c r="CH19" s="25"/>
      <c r="CI19" s="25"/>
      <c r="CJ19" s="25"/>
      <c r="CK19" s="25"/>
      <c r="CL19" s="25"/>
      <c r="CM19" s="26"/>
      <c r="CN19" s="24"/>
      <c r="CO19" s="25"/>
      <c r="CP19" s="25"/>
      <c r="CQ19" s="25"/>
      <c r="CR19" s="25"/>
      <c r="CS19" s="25"/>
      <c r="CT19" s="25"/>
      <c r="CU19" s="25"/>
      <c r="CV19" s="25"/>
      <c r="CW19" s="26"/>
      <c r="CX19" s="24"/>
      <c r="CY19" s="25"/>
      <c r="CZ19" s="25"/>
      <c r="DA19" s="25"/>
      <c r="DB19" s="25"/>
      <c r="DC19" s="25"/>
      <c r="DD19" s="25"/>
      <c r="DE19" s="25"/>
      <c r="DF19" s="25"/>
      <c r="DG19" s="26"/>
      <c r="DH19" s="24"/>
      <c r="DI19" s="25"/>
      <c r="DJ19" s="25"/>
      <c r="DK19" s="25"/>
      <c r="DL19" s="25"/>
      <c r="DM19" s="25"/>
      <c r="DN19" s="25"/>
      <c r="DO19" s="25"/>
      <c r="DP19" s="25"/>
      <c r="DS19" s="134" t="s">
        <v>19</v>
      </c>
      <c r="DT19" s="131">
        <f t="shared" si="7"/>
        <v>83</v>
      </c>
      <c r="EC19" s="134" t="s">
        <v>22</v>
      </c>
      <c r="ED19" s="11">
        <v>1</v>
      </c>
      <c r="EE19" s="175">
        <f t="shared" si="0"/>
        <v>0.0006825938566552901</v>
      </c>
      <c r="EF19" s="12">
        <f t="shared" si="1"/>
        <v>-7.289610521451167</v>
      </c>
      <c r="EG19" s="175">
        <f t="shared" si="2"/>
        <v>-0.004975843359352332</v>
      </c>
      <c r="EH19" s="13">
        <f t="shared" si="3"/>
        <v>0.036271960105427686</v>
      </c>
      <c r="EJ19">
        <f t="shared" si="4"/>
        <v>0</v>
      </c>
      <c r="EK19" s="153"/>
      <c r="EL19">
        <f t="shared" si="6"/>
        <v>2.169466524725182E-13</v>
      </c>
    </row>
    <row r="20" spans="1:142" s="27" customFormat="1" ht="12.75">
      <c r="A20" s="28" t="s">
        <v>23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4"/>
      <c r="M20" s="25"/>
      <c r="N20" s="25"/>
      <c r="O20" s="25"/>
      <c r="P20" s="25"/>
      <c r="Q20" s="25">
        <v>3</v>
      </c>
      <c r="R20" s="25">
        <v>3</v>
      </c>
      <c r="S20" s="25"/>
      <c r="T20" s="25"/>
      <c r="U20" s="26">
        <v>1</v>
      </c>
      <c r="V20" s="24"/>
      <c r="W20" s="25"/>
      <c r="X20" s="25"/>
      <c r="Y20" s="25"/>
      <c r="Z20" s="25"/>
      <c r="AA20" s="25"/>
      <c r="AB20" s="25"/>
      <c r="AC20" s="25"/>
      <c r="AD20" s="25"/>
      <c r="AE20" s="26"/>
      <c r="AF20" s="24"/>
      <c r="AG20" s="25"/>
      <c r="AH20" s="25"/>
      <c r="AI20" s="25"/>
      <c r="AJ20" s="25"/>
      <c r="AK20" s="25"/>
      <c r="AL20" s="25"/>
      <c r="AM20" s="25">
        <v>2</v>
      </c>
      <c r="AN20" s="25">
        <v>1</v>
      </c>
      <c r="AO20" s="26"/>
      <c r="AP20" s="24"/>
      <c r="AQ20" s="25"/>
      <c r="AR20" s="25"/>
      <c r="AS20" s="25"/>
      <c r="AT20" s="25"/>
      <c r="AU20" s="25"/>
      <c r="AV20" s="25"/>
      <c r="AW20" s="25"/>
      <c r="AX20" s="25"/>
      <c r="AY20" s="26"/>
      <c r="AZ20" s="24"/>
      <c r="BA20" s="25"/>
      <c r="BB20" s="25"/>
      <c r="BC20" s="25"/>
      <c r="BD20" s="25"/>
      <c r="BE20" s="25"/>
      <c r="BF20" s="25"/>
      <c r="BG20" s="25">
        <v>2</v>
      </c>
      <c r="BH20" s="25">
        <v>1</v>
      </c>
      <c r="BI20" s="26"/>
      <c r="BJ20" s="24"/>
      <c r="BK20" s="25"/>
      <c r="BL20" s="25"/>
      <c r="BM20" s="25"/>
      <c r="BN20" s="25"/>
      <c r="BO20" s="25"/>
      <c r="BP20" s="25"/>
      <c r="BQ20" s="25"/>
      <c r="BR20" s="25"/>
      <c r="BS20" s="26"/>
      <c r="BT20" s="24"/>
      <c r="BU20" s="25"/>
      <c r="BV20" s="25"/>
      <c r="BW20" s="25"/>
      <c r="BX20" s="25"/>
      <c r="BY20" s="25"/>
      <c r="BZ20" s="25"/>
      <c r="CA20" s="25">
        <v>2</v>
      </c>
      <c r="CB20" s="25">
        <v>2</v>
      </c>
      <c r="CC20" s="26">
        <v>2</v>
      </c>
      <c r="CD20" s="24"/>
      <c r="CE20" s="25"/>
      <c r="CF20" s="25"/>
      <c r="CG20" s="25"/>
      <c r="CH20" s="25"/>
      <c r="CI20" s="25"/>
      <c r="CJ20" s="25"/>
      <c r="CK20" s="25"/>
      <c r="CL20" s="25"/>
      <c r="CM20" s="26"/>
      <c r="CN20" s="24"/>
      <c r="CO20" s="25"/>
      <c r="CP20" s="25"/>
      <c r="CQ20" s="25"/>
      <c r="CR20" s="25"/>
      <c r="CS20" s="25"/>
      <c r="CT20" s="25"/>
      <c r="CU20" s="25"/>
      <c r="CV20" s="25"/>
      <c r="CW20" s="26"/>
      <c r="CX20" s="24"/>
      <c r="CY20" s="25"/>
      <c r="CZ20" s="25"/>
      <c r="DA20" s="25"/>
      <c r="DB20" s="25"/>
      <c r="DC20" s="25"/>
      <c r="DD20" s="25"/>
      <c r="DE20" s="25"/>
      <c r="DF20" s="25"/>
      <c r="DG20" s="26"/>
      <c r="DH20" s="24"/>
      <c r="DI20" s="25"/>
      <c r="DJ20" s="25"/>
      <c r="DK20" s="25"/>
      <c r="DL20" s="25"/>
      <c r="DM20" s="25">
        <v>1</v>
      </c>
      <c r="DN20" s="25">
        <v>1</v>
      </c>
      <c r="DO20" s="25"/>
      <c r="DP20" s="25"/>
      <c r="DS20" s="134" t="s">
        <v>20</v>
      </c>
      <c r="DT20" s="131">
        <f t="shared" si="7"/>
        <v>15</v>
      </c>
      <c r="EC20" s="134" t="s">
        <v>23</v>
      </c>
      <c r="ED20" s="11">
        <v>21</v>
      </c>
      <c r="EE20" s="175">
        <f t="shared" si="0"/>
        <v>0.014334470989761093</v>
      </c>
      <c r="EF20" s="12">
        <f t="shared" si="1"/>
        <v>-4.245088083727745</v>
      </c>
      <c r="EG20" s="175">
        <f t="shared" si="2"/>
        <v>-0.06085109198517587</v>
      </c>
      <c r="EH20" s="13">
        <f t="shared" si="3"/>
        <v>0.25831824546809096</v>
      </c>
      <c r="EJ20">
        <f t="shared" si="4"/>
        <v>0.00019582610641750127</v>
      </c>
      <c r="EK20" s="153">
        <f t="shared" si="5"/>
        <v>5106.571428571428</v>
      </c>
      <c r="EL20">
        <f t="shared" si="6"/>
        <v>1.9816956405077184E-09</v>
      </c>
    </row>
    <row r="21" spans="1:142" s="27" customFormat="1" ht="12.75">
      <c r="A21" s="19" t="s">
        <v>24</v>
      </c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4"/>
      <c r="M21" s="25"/>
      <c r="N21" s="25">
        <v>2</v>
      </c>
      <c r="O21" s="25"/>
      <c r="P21" s="25"/>
      <c r="Q21" s="25">
        <v>2</v>
      </c>
      <c r="R21" s="25"/>
      <c r="S21" s="25"/>
      <c r="T21" s="25"/>
      <c r="U21" s="26"/>
      <c r="V21" s="24"/>
      <c r="W21" s="25"/>
      <c r="X21" s="25"/>
      <c r="Y21" s="25"/>
      <c r="Z21" s="25"/>
      <c r="AA21" s="25"/>
      <c r="AB21" s="25"/>
      <c r="AC21" s="25"/>
      <c r="AD21" s="25"/>
      <c r="AE21" s="26"/>
      <c r="AF21" s="24"/>
      <c r="AG21" s="25"/>
      <c r="AH21" s="25"/>
      <c r="AI21" s="25"/>
      <c r="AJ21" s="25">
        <v>1</v>
      </c>
      <c r="AK21" s="25"/>
      <c r="AL21" s="25"/>
      <c r="AM21" s="25"/>
      <c r="AN21" s="25"/>
      <c r="AO21" s="26"/>
      <c r="AP21" s="24"/>
      <c r="AQ21" s="25"/>
      <c r="AR21" s="25"/>
      <c r="AS21" s="25"/>
      <c r="AT21" s="25"/>
      <c r="AU21" s="25"/>
      <c r="AV21" s="25"/>
      <c r="AW21" s="25"/>
      <c r="AX21" s="25"/>
      <c r="AY21" s="26"/>
      <c r="AZ21" s="24"/>
      <c r="BA21" s="25"/>
      <c r="BB21" s="25"/>
      <c r="BC21" s="25"/>
      <c r="BD21" s="25"/>
      <c r="BE21" s="25"/>
      <c r="BF21" s="25">
        <v>1</v>
      </c>
      <c r="BG21" s="25"/>
      <c r="BH21" s="25"/>
      <c r="BI21" s="26"/>
      <c r="BJ21" s="24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>
        <v>1</v>
      </c>
      <c r="BW21" s="25">
        <v>1</v>
      </c>
      <c r="BX21" s="25">
        <v>1</v>
      </c>
      <c r="BY21" s="25"/>
      <c r="BZ21" s="25">
        <v>1</v>
      </c>
      <c r="CA21" s="25"/>
      <c r="CB21" s="25"/>
      <c r="CC21" s="26"/>
      <c r="CD21" s="24"/>
      <c r="CE21" s="25"/>
      <c r="CF21" s="25"/>
      <c r="CG21" s="25"/>
      <c r="CH21" s="25"/>
      <c r="CI21" s="25"/>
      <c r="CJ21" s="25"/>
      <c r="CK21" s="25"/>
      <c r="CL21" s="25"/>
      <c r="CM21" s="26"/>
      <c r="CN21" s="24"/>
      <c r="CO21" s="25"/>
      <c r="CP21" s="25"/>
      <c r="CQ21" s="25"/>
      <c r="CR21" s="25"/>
      <c r="CS21" s="25"/>
      <c r="CT21" s="25">
        <v>1</v>
      </c>
      <c r="CU21" s="25">
        <v>3</v>
      </c>
      <c r="CV21" s="25"/>
      <c r="CW21" s="26">
        <v>1</v>
      </c>
      <c r="CX21" s="24"/>
      <c r="CY21" s="25"/>
      <c r="CZ21" s="25"/>
      <c r="DA21" s="25"/>
      <c r="DB21" s="25"/>
      <c r="DC21" s="25"/>
      <c r="DD21" s="25"/>
      <c r="DE21" s="25"/>
      <c r="DF21" s="25"/>
      <c r="DG21" s="26"/>
      <c r="DH21" s="24"/>
      <c r="DI21" s="25"/>
      <c r="DJ21" s="25"/>
      <c r="DK21" s="25"/>
      <c r="DL21" s="25"/>
      <c r="DM21" s="25"/>
      <c r="DN21" s="25"/>
      <c r="DO21" s="25"/>
      <c r="DP21" s="25"/>
      <c r="DS21" s="134" t="s">
        <v>21</v>
      </c>
      <c r="DT21" s="131">
        <f t="shared" si="7"/>
        <v>1</v>
      </c>
      <c r="EC21" s="134" t="s">
        <v>24</v>
      </c>
      <c r="ED21" s="11">
        <v>15</v>
      </c>
      <c r="EE21" s="175">
        <f t="shared" si="0"/>
        <v>0.010238907849829351</v>
      </c>
      <c r="EF21" s="12">
        <f t="shared" si="1"/>
        <v>-4.581560320348958</v>
      </c>
      <c r="EG21" s="175">
        <f t="shared" si="2"/>
        <v>-0.04691017392848762</v>
      </c>
      <c r="EH21" s="13">
        <f t="shared" si="3"/>
        <v>0.21492179149142704</v>
      </c>
      <c r="EJ21">
        <f t="shared" si="4"/>
        <v>9.791305320875063E-05</v>
      </c>
      <c r="EK21" s="153">
        <f t="shared" si="5"/>
        <v>10213.142857142857</v>
      </c>
      <c r="EL21">
        <f t="shared" si="6"/>
        <v>7.251930877987609E-10</v>
      </c>
    </row>
    <row r="22" spans="1:142" s="27" customFormat="1" ht="12.75">
      <c r="A22" s="19" t="s">
        <v>27</v>
      </c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4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5"/>
      <c r="AB22" s="25"/>
      <c r="AC22" s="25"/>
      <c r="AD22" s="25"/>
      <c r="AE22" s="26"/>
      <c r="AF22" s="24"/>
      <c r="AG22" s="25"/>
      <c r="AH22" s="25"/>
      <c r="AI22" s="25"/>
      <c r="AJ22" s="25"/>
      <c r="AK22" s="25"/>
      <c r="AL22" s="25"/>
      <c r="AM22" s="25"/>
      <c r="AN22" s="25"/>
      <c r="AO22" s="26"/>
      <c r="AP22" s="24"/>
      <c r="AQ22" s="25"/>
      <c r="AR22" s="25"/>
      <c r="AS22" s="25"/>
      <c r="AT22" s="25"/>
      <c r="AU22" s="25"/>
      <c r="AV22" s="25"/>
      <c r="AW22" s="25"/>
      <c r="AX22" s="25"/>
      <c r="AY22" s="26"/>
      <c r="AZ22" s="24"/>
      <c r="BA22" s="25"/>
      <c r="BB22" s="25"/>
      <c r="BC22" s="25"/>
      <c r="BD22" s="25"/>
      <c r="BE22" s="25"/>
      <c r="BF22" s="25"/>
      <c r="BG22" s="25"/>
      <c r="BH22" s="25"/>
      <c r="BI22" s="26"/>
      <c r="BJ22" s="24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6"/>
      <c r="CD22" s="24"/>
      <c r="CE22" s="25"/>
      <c r="CF22" s="25"/>
      <c r="CG22" s="25">
        <v>1</v>
      </c>
      <c r="CH22" s="25"/>
      <c r="CI22" s="25"/>
      <c r="CJ22" s="25"/>
      <c r="CK22" s="25"/>
      <c r="CL22" s="25"/>
      <c r="CM22" s="26"/>
      <c r="CN22" s="24"/>
      <c r="CO22" s="25"/>
      <c r="CP22" s="25"/>
      <c r="CQ22" s="25"/>
      <c r="CR22" s="25"/>
      <c r="CS22" s="25"/>
      <c r="CT22" s="25"/>
      <c r="CU22" s="25"/>
      <c r="CV22" s="25"/>
      <c r="CW22" s="26"/>
      <c r="CX22" s="24"/>
      <c r="CY22" s="25"/>
      <c r="CZ22" s="25"/>
      <c r="DA22" s="25"/>
      <c r="DB22" s="25"/>
      <c r="DC22" s="25"/>
      <c r="DD22" s="25"/>
      <c r="DE22" s="25"/>
      <c r="DF22" s="25"/>
      <c r="DG22" s="26"/>
      <c r="DH22" s="24"/>
      <c r="DI22" s="25"/>
      <c r="DJ22" s="25"/>
      <c r="DK22" s="25"/>
      <c r="DL22" s="25"/>
      <c r="DM22" s="25"/>
      <c r="DN22" s="25"/>
      <c r="DO22" s="25"/>
      <c r="DP22" s="25"/>
      <c r="DS22" s="134" t="s">
        <v>22</v>
      </c>
      <c r="DT22" s="131">
        <f t="shared" si="7"/>
        <v>1</v>
      </c>
      <c r="EC22" s="134" t="s">
        <v>27</v>
      </c>
      <c r="ED22" s="11">
        <v>1</v>
      </c>
      <c r="EE22" s="175">
        <f t="shared" si="0"/>
        <v>0.0006825938566552901</v>
      </c>
      <c r="EF22" s="12">
        <f t="shared" si="1"/>
        <v>-7.289610521451167</v>
      </c>
      <c r="EG22" s="175">
        <f t="shared" si="2"/>
        <v>-0.004975843359352332</v>
      </c>
      <c r="EH22" s="13">
        <f t="shared" si="3"/>
        <v>0.036271960105427686</v>
      </c>
      <c r="EJ22">
        <f t="shared" si="4"/>
        <v>0</v>
      </c>
      <c r="EK22" s="153"/>
      <c r="EL22">
        <f t="shared" si="6"/>
        <v>2.169466524725182E-13</v>
      </c>
    </row>
    <row r="23" spans="1:142" s="27" customFormat="1" ht="12.75">
      <c r="A23" s="19" t="s">
        <v>28</v>
      </c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4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5"/>
      <c r="AB23" s="25"/>
      <c r="AC23" s="25"/>
      <c r="AD23" s="25"/>
      <c r="AE23" s="26"/>
      <c r="AF23" s="24"/>
      <c r="AG23" s="25"/>
      <c r="AH23" s="25"/>
      <c r="AI23" s="25"/>
      <c r="AJ23" s="25"/>
      <c r="AK23" s="25"/>
      <c r="AL23" s="25"/>
      <c r="AM23" s="25"/>
      <c r="AN23" s="25"/>
      <c r="AO23" s="26"/>
      <c r="AP23" s="24"/>
      <c r="AQ23" s="25"/>
      <c r="AR23" s="25"/>
      <c r="AS23" s="25"/>
      <c r="AT23" s="25"/>
      <c r="AU23" s="25"/>
      <c r="AV23" s="25"/>
      <c r="AW23" s="25"/>
      <c r="AX23" s="25"/>
      <c r="AY23" s="26"/>
      <c r="AZ23" s="24"/>
      <c r="BA23" s="25"/>
      <c r="BB23" s="25"/>
      <c r="BC23" s="25"/>
      <c r="BD23" s="25"/>
      <c r="BE23" s="25"/>
      <c r="BF23" s="25"/>
      <c r="BG23" s="25"/>
      <c r="BH23" s="25"/>
      <c r="BI23" s="26"/>
      <c r="BJ23" s="24"/>
      <c r="BK23" s="25"/>
      <c r="BL23" s="25"/>
      <c r="BM23" s="25"/>
      <c r="BN23" s="25"/>
      <c r="BO23" s="25"/>
      <c r="BP23" s="25"/>
      <c r="BQ23" s="25"/>
      <c r="BR23" s="25"/>
      <c r="BS23" s="26"/>
      <c r="BT23" s="24"/>
      <c r="BU23" s="25"/>
      <c r="BV23" s="25"/>
      <c r="BW23" s="25"/>
      <c r="BX23" s="25"/>
      <c r="BY23" s="25"/>
      <c r="BZ23" s="25"/>
      <c r="CA23" s="25"/>
      <c r="CB23" s="25"/>
      <c r="CC23" s="26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24"/>
      <c r="CO23" s="25"/>
      <c r="CP23" s="25"/>
      <c r="CQ23" s="25"/>
      <c r="CR23" s="25"/>
      <c r="CS23" s="25"/>
      <c r="CT23" s="25"/>
      <c r="CU23" s="25"/>
      <c r="CV23" s="25"/>
      <c r="CW23" s="26"/>
      <c r="CX23" s="24"/>
      <c r="CY23" s="25"/>
      <c r="CZ23" s="25"/>
      <c r="DA23" s="25"/>
      <c r="DB23" s="25"/>
      <c r="DC23" s="25"/>
      <c r="DD23" s="25"/>
      <c r="DE23" s="25"/>
      <c r="DF23" s="25"/>
      <c r="DG23" s="26"/>
      <c r="DH23" s="24"/>
      <c r="DI23" s="25"/>
      <c r="DJ23" s="25"/>
      <c r="DK23" s="25"/>
      <c r="DL23" s="25"/>
      <c r="DM23" s="25"/>
      <c r="DN23" s="25"/>
      <c r="DO23" s="25"/>
      <c r="DP23" s="25">
        <v>1</v>
      </c>
      <c r="DS23" s="134" t="s">
        <v>23</v>
      </c>
      <c r="DT23" s="131">
        <f t="shared" si="7"/>
        <v>21</v>
      </c>
      <c r="EC23" s="134" t="s">
        <v>28</v>
      </c>
      <c r="ED23" s="11">
        <v>1</v>
      </c>
      <c r="EE23" s="175">
        <f t="shared" si="0"/>
        <v>0.0006825938566552901</v>
      </c>
      <c r="EF23" s="12">
        <f t="shared" si="1"/>
        <v>-7.289610521451167</v>
      </c>
      <c r="EG23" s="175">
        <f t="shared" si="2"/>
        <v>-0.004975843359352332</v>
      </c>
      <c r="EH23" s="13">
        <f t="shared" si="3"/>
        <v>0.036271960105427686</v>
      </c>
      <c r="EJ23">
        <f t="shared" si="4"/>
        <v>0</v>
      </c>
      <c r="EK23" s="153"/>
      <c r="EL23">
        <f t="shared" si="6"/>
        <v>2.169466524725182E-13</v>
      </c>
    </row>
    <row r="24" spans="1:142" s="27" customFormat="1" ht="12.75">
      <c r="A24" s="19" t="s">
        <v>29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4"/>
      <c r="M24" s="25"/>
      <c r="N24" s="25"/>
      <c r="O24" s="25"/>
      <c r="P24" s="25"/>
      <c r="Q24" s="25">
        <v>1</v>
      </c>
      <c r="R24" s="25"/>
      <c r="S24" s="25"/>
      <c r="T24" s="25"/>
      <c r="U24" s="26"/>
      <c r="V24" s="24"/>
      <c r="W24" s="25"/>
      <c r="X24" s="25"/>
      <c r="Y24" s="25"/>
      <c r="Z24" s="25"/>
      <c r="AA24" s="25"/>
      <c r="AB24" s="25"/>
      <c r="AC24" s="25"/>
      <c r="AD24" s="25"/>
      <c r="AE24" s="26"/>
      <c r="AF24" s="24"/>
      <c r="AG24" s="25"/>
      <c r="AH24" s="25"/>
      <c r="AI24" s="25"/>
      <c r="AJ24" s="25"/>
      <c r="AK24" s="25"/>
      <c r="AL24" s="25"/>
      <c r="AM24" s="25"/>
      <c r="AN24" s="25"/>
      <c r="AO24" s="26"/>
      <c r="AP24" s="24"/>
      <c r="AQ24" s="25"/>
      <c r="AR24" s="25"/>
      <c r="AS24" s="25"/>
      <c r="AT24" s="25"/>
      <c r="AU24" s="25"/>
      <c r="AV24" s="25"/>
      <c r="AW24" s="25"/>
      <c r="AX24" s="25"/>
      <c r="AY24" s="26"/>
      <c r="AZ24" s="24"/>
      <c r="BA24" s="25"/>
      <c r="BB24" s="25"/>
      <c r="BC24" s="25"/>
      <c r="BD24" s="25"/>
      <c r="BE24" s="25"/>
      <c r="BF24" s="25"/>
      <c r="BG24" s="25"/>
      <c r="BH24" s="25"/>
      <c r="BI24" s="26"/>
      <c r="BJ24" s="24"/>
      <c r="BK24" s="25"/>
      <c r="BL24" s="25"/>
      <c r="BM24" s="25"/>
      <c r="BN24" s="25"/>
      <c r="BO24" s="25"/>
      <c r="BP24" s="25"/>
      <c r="BQ24" s="25">
        <v>2</v>
      </c>
      <c r="BR24" s="25"/>
      <c r="BS24" s="26"/>
      <c r="BT24" s="24"/>
      <c r="BU24" s="25"/>
      <c r="BV24" s="25"/>
      <c r="BW24" s="25"/>
      <c r="BX24" s="25"/>
      <c r="BY24" s="25"/>
      <c r="BZ24" s="25"/>
      <c r="CA24" s="25"/>
      <c r="CB24" s="25"/>
      <c r="CC24" s="26"/>
      <c r="CD24" s="24"/>
      <c r="CE24" s="25">
        <v>2</v>
      </c>
      <c r="CF24" s="25"/>
      <c r="CG24" s="25"/>
      <c r="CH24" s="25"/>
      <c r="CI24" s="25"/>
      <c r="CJ24" s="25"/>
      <c r="CK24" s="25"/>
      <c r="CL24" s="25"/>
      <c r="CM24" s="26">
        <v>3</v>
      </c>
      <c r="CN24" s="24"/>
      <c r="CO24" s="25"/>
      <c r="CP24" s="25"/>
      <c r="CQ24" s="25"/>
      <c r="CR24" s="25"/>
      <c r="CS24" s="25"/>
      <c r="CT24" s="25"/>
      <c r="CU24" s="25"/>
      <c r="CV24" s="25"/>
      <c r="CW24" s="26">
        <v>2</v>
      </c>
      <c r="CX24" s="24"/>
      <c r="CY24" s="25"/>
      <c r="CZ24" s="25"/>
      <c r="DA24" s="25"/>
      <c r="DB24" s="25"/>
      <c r="DC24" s="25"/>
      <c r="DD24" s="25"/>
      <c r="DE24" s="25">
        <v>2</v>
      </c>
      <c r="DF24" s="25"/>
      <c r="DG24" s="26"/>
      <c r="DH24" s="24"/>
      <c r="DI24" s="25"/>
      <c r="DJ24" s="25"/>
      <c r="DK24" s="25"/>
      <c r="DL24" s="25"/>
      <c r="DM24" s="25"/>
      <c r="DN24" s="25">
        <v>3</v>
      </c>
      <c r="DO24" s="25"/>
      <c r="DP24" s="25"/>
      <c r="DS24" s="134" t="s">
        <v>24</v>
      </c>
      <c r="DT24" s="131">
        <f t="shared" si="7"/>
        <v>15</v>
      </c>
      <c r="EC24" s="134" t="s">
        <v>29</v>
      </c>
      <c r="ED24" s="11">
        <v>15</v>
      </c>
      <c r="EE24" s="175">
        <f t="shared" si="0"/>
        <v>0.010238907849829351</v>
      </c>
      <c r="EF24" s="12">
        <f t="shared" si="1"/>
        <v>-4.581560320348958</v>
      </c>
      <c r="EG24" s="175">
        <f t="shared" si="2"/>
        <v>-0.04691017392848762</v>
      </c>
      <c r="EH24" s="13">
        <f t="shared" si="3"/>
        <v>0.21492179149142704</v>
      </c>
      <c r="EJ24">
        <f t="shared" si="4"/>
        <v>9.791305320875063E-05</v>
      </c>
      <c r="EK24" s="153">
        <f t="shared" si="5"/>
        <v>10213.142857142857</v>
      </c>
      <c r="EL24">
        <f t="shared" si="6"/>
        <v>7.251930877987609E-10</v>
      </c>
    </row>
    <row r="25" spans="1:142" s="27" customFormat="1" ht="12.75">
      <c r="A25" s="19" t="s">
        <v>31</v>
      </c>
      <c r="B25" s="24">
        <v>2</v>
      </c>
      <c r="C25" s="25"/>
      <c r="D25" s="25"/>
      <c r="E25" s="25"/>
      <c r="F25" s="25"/>
      <c r="G25" s="25"/>
      <c r="H25" s="25"/>
      <c r="I25" s="25"/>
      <c r="J25" s="25"/>
      <c r="K25" s="26"/>
      <c r="L25" s="24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>
        <v>4</v>
      </c>
      <c r="Z25" s="25"/>
      <c r="AA25" s="25"/>
      <c r="AB25" s="25"/>
      <c r="AC25" s="25"/>
      <c r="AD25" s="25"/>
      <c r="AE25" s="26"/>
      <c r="AF25" s="24"/>
      <c r="AG25" s="25"/>
      <c r="AH25" s="25"/>
      <c r="AI25" s="25"/>
      <c r="AJ25" s="25"/>
      <c r="AK25" s="25"/>
      <c r="AL25" s="25"/>
      <c r="AM25" s="25"/>
      <c r="AN25" s="25"/>
      <c r="AO25" s="26"/>
      <c r="AP25" s="24"/>
      <c r="AQ25" s="25"/>
      <c r="AR25" s="25"/>
      <c r="AS25" s="25"/>
      <c r="AT25" s="25"/>
      <c r="AU25" s="25"/>
      <c r="AV25" s="25"/>
      <c r="AW25" s="25"/>
      <c r="AX25" s="25"/>
      <c r="AY25" s="26"/>
      <c r="AZ25" s="24"/>
      <c r="BA25" s="25"/>
      <c r="BB25" s="25"/>
      <c r="BC25" s="25"/>
      <c r="BD25" s="25"/>
      <c r="BE25" s="25"/>
      <c r="BF25" s="25"/>
      <c r="BG25" s="25"/>
      <c r="BH25" s="25"/>
      <c r="BI25" s="26"/>
      <c r="BJ25" s="24">
        <v>1</v>
      </c>
      <c r="BK25" s="25" t="s">
        <v>2</v>
      </c>
      <c r="BL25" s="25">
        <v>4</v>
      </c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6"/>
      <c r="CD25" s="24"/>
      <c r="CE25" s="25"/>
      <c r="CF25" s="25"/>
      <c r="CG25" s="25"/>
      <c r="CH25" s="25"/>
      <c r="CI25" s="25"/>
      <c r="CJ25" s="25"/>
      <c r="CK25" s="25"/>
      <c r="CL25" s="25"/>
      <c r="CM25" s="26"/>
      <c r="CN25" s="24"/>
      <c r="CO25" s="25"/>
      <c r="CP25" s="25"/>
      <c r="CQ25" s="25"/>
      <c r="CR25" s="25"/>
      <c r="CS25" s="25"/>
      <c r="CT25" s="25"/>
      <c r="CU25" s="25"/>
      <c r="CV25" s="25"/>
      <c r="CW25" s="26"/>
      <c r="CX25" s="24"/>
      <c r="CY25" s="25"/>
      <c r="CZ25" s="25"/>
      <c r="DA25" s="25"/>
      <c r="DB25" s="25"/>
      <c r="DC25" s="25"/>
      <c r="DD25" s="25"/>
      <c r="DE25" s="25"/>
      <c r="DF25" s="25"/>
      <c r="DG25" s="26"/>
      <c r="DH25" s="24"/>
      <c r="DI25" s="25"/>
      <c r="DJ25" s="25"/>
      <c r="DK25" s="25"/>
      <c r="DL25" s="25"/>
      <c r="DM25" s="25"/>
      <c r="DN25" s="25"/>
      <c r="DO25" s="25"/>
      <c r="DP25" s="25"/>
      <c r="DS25" s="134" t="s">
        <v>27</v>
      </c>
      <c r="DT25" s="131">
        <f t="shared" si="7"/>
        <v>1</v>
      </c>
      <c r="EC25" s="134" t="s">
        <v>31</v>
      </c>
      <c r="ED25" s="11">
        <v>11</v>
      </c>
      <c r="EE25" s="175">
        <f t="shared" si="0"/>
        <v>0.007508532423208191</v>
      </c>
      <c r="EF25" s="12">
        <f t="shared" si="1"/>
        <v>-4.8917152486527975</v>
      </c>
      <c r="EG25" s="175">
        <f t="shared" si="2"/>
        <v>-0.03672960254961145</v>
      </c>
      <c r="EH25" s="13">
        <f t="shared" si="3"/>
        <v>0.17967075686889097</v>
      </c>
      <c r="EJ25">
        <f t="shared" si="4"/>
        <v>5.1287789776012233E-05</v>
      </c>
      <c r="EK25" s="153">
        <f t="shared" si="5"/>
        <v>19497.818181818184</v>
      </c>
      <c r="EL25">
        <f t="shared" si="6"/>
        <v>2.867836174297132E-10</v>
      </c>
    </row>
    <row r="26" spans="1:142" s="27" customFormat="1" ht="12.75">
      <c r="A26" s="19" t="s">
        <v>32</v>
      </c>
      <c r="B26" s="24">
        <v>2</v>
      </c>
      <c r="C26" s="25"/>
      <c r="D26" s="25">
        <v>1</v>
      </c>
      <c r="E26" s="25"/>
      <c r="F26" s="25"/>
      <c r="G26" s="25"/>
      <c r="H26" s="25"/>
      <c r="I26" s="25"/>
      <c r="J26" s="25"/>
      <c r="K26" s="26"/>
      <c r="L26" s="24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>
        <v>1</v>
      </c>
      <c r="Z26" s="25"/>
      <c r="AA26" s="25"/>
      <c r="AB26" s="25"/>
      <c r="AC26" s="25"/>
      <c r="AD26" s="25"/>
      <c r="AE26" s="26"/>
      <c r="AF26" s="24"/>
      <c r="AG26" s="25"/>
      <c r="AH26" s="25"/>
      <c r="AI26" s="25"/>
      <c r="AJ26" s="25"/>
      <c r="AK26" s="25"/>
      <c r="AL26" s="25"/>
      <c r="AM26" s="25"/>
      <c r="AN26" s="25"/>
      <c r="AO26" s="26"/>
      <c r="AP26" s="24"/>
      <c r="AQ26" s="25"/>
      <c r="AR26" s="25"/>
      <c r="AS26" s="25"/>
      <c r="AT26" s="25"/>
      <c r="AU26" s="25"/>
      <c r="AV26" s="25"/>
      <c r="AW26" s="25"/>
      <c r="AX26" s="25"/>
      <c r="AY26" s="26"/>
      <c r="AZ26" s="24"/>
      <c r="BA26" s="25"/>
      <c r="BB26" s="25"/>
      <c r="BC26" s="25"/>
      <c r="BD26" s="25"/>
      <c r="BE26" s="25"/>
      <c r="BF26" s="25"/>
      <c r="BG26" s="25"/>
      <c r="BH26" s="25"/>
      <c r="BI26" s="26"/>
      <c r="BJ26" s="24"/>
      <c r="BK26" s="25"/>
      <c r="BL26" s="25"/>
      <c r="BM26" s="25"/>
      <c r="BN26" s="25"/>
      <c r="BO26" s="25"/>
      <c r="BP26" s="25"/>
      <c r="BQ26" s="25"/>
      <c r="BR26" s="25"/>
      <c r="BS26" s="26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24"/>
      <c r="CO26" s="25"/>
      <c r="CP26" s="25"/>
      <c r="CQ26" s="25"/>
      <c r="CR26" s="25"/>
      <c r="CS26" s="25"/>
      <c r="CT26" s="25"/>
      <c r="CU26" s="25"/>
      <c r="CV26" s="25"/>
      <c r="CW26" s="26"/>
      <c r="CX26" s="24"/>
      <c r="CY26" s="25"/>
      <c r="CZ26" s="25"/>
      <c r="DA26" s="25"/>
      <c r="DB26" s="25"/>
      <c r="DC26" s="25"/>
      <c r="DD26" s="25"/>
      <c r="DE26" s="25"/>
      <c r="DF26" s="25"/>
      <c r="DG26" s="26"/>
      <c r="DH26" s="24"/>
      <c r="DI26" s="25"/>
      <c r="DJ26" s="25"/>
      <c r="DK26" s="25"/>
      <c r="DL26" s="25"/>
      <c r="DM26" s="25"/>
      <c r="DN26" s="25"/>
      <c r="DO26" s="25"/>
      <c r="DP26" s="25"/>
      <c r="DS26" s="134" t="s">
        <v>28</v>
      </c>
      <c r="DT26" s="131">
        <f t="shared" si="7"/>
        <v>1</v>
      </c>
      <c r="EC26" s="134" t="s">
        <v>32</v>
      </c>
      <c r="ED26" s="11">
        <v>4</v>
      </c>
      <c r="EE26" s="175">
        <f t="shared" si="0"/>
        <v>0.0027303754266211604</v>
      </c>
      <c r="EF26" s="12">
        <f t="shared" si="1"/>
        <v>-5.903316160331277</v>
      </c>
      <c r="EG26" s="175">
        <f t="shared" si="2"/>
        <v>-0.016118269379744102</v>
      </c>
      <c r="EH26" s="13">
        <f t="shared" si="3"/>
        <v>0.09515124010601615</v>
      </c>
      <c r="EJ26">
        <f t="shared" si="4"/>
        <v>5.5950316119286075E-06</v>
      </c>
      <c r="EK26" s="153">
        <f t="shared" si="5"/>
        <v>178730</v>
      </c>
      <c r="EL26">
        <f t="shared" si="6"/>
        <v>1.385613373824477E-11</v>
      </c>
    </row>
    <row r="27" spans="1:142" s="27" customFormat="1" ht="12.75">
      <c r="A27" s="28" t="s">
        <v>35</v>
      </c>
      <c r="B27" s="24"/>
      <c r="C27" s="25">
        <v>1</v>
      </c>
      <c r="D27" s="25"/>
      <c r="E27" s="25"/>
      <c r="F27" s="25"/>
      <c r="G27" s="25"/>
      <c r="H27" s="25">
        <v>1</v>
      </c>
      <c r="I27" s="25">
        <v>5</v>
      </c>
      <c r="J27" s="25">
        <v>6</v>
      </c>
      <c r="K27" s="26">
        <v>4</v>
      </c>
      <c r="L27" s="24">
        <v>8</v>
      </c>
      <c r="M27" s="25">
        <v>2</v>
      </c>
      <c r="N27" s="25">
        <v>7</v>
      </c>
      <c r="O27" s="25"/>
      <c r="P27" s="25">
        <v>4</v>
      </c>
      <c r="Q27" s="25"/>
      <c r="R27" s="25">
        <v>5</v>
      </c>
      <c r="S27" s="25">
        <v>3</v>
      </c>
      <c r="T27" s="25">
        <v>1</v>
      </c>
      <c r="U27" s="26">
        <v>6</v>
      </c>
      <c r="V27" s="24"/>
      <c r="W27" s="25"/>
      <c r="X27" s="25"/>
      <c r="Y27" s="25"/>
      <c r="Z27" s="25"/>
      <c r="AA27" s="25"/>
      <c r="AB27" s="25"/>
      <c r="AC27" s="25"/>
      <c r="AD27" s="25">
        <v>1</v>
      </c>
      <c r="AE27" s="26">
        <v>1</v>
      </c>
      <c r="AF27" s="24">
        <v>13</v>
      </c>
      <c r="AG27" s="25"/>
      <c r="AH27" s="25"/>
      <c r="AI27" s="25"/>
      <c r="AJ27" s="25">
        <v>5</v>
      </c>
      <c r="AK27" s="25">
        <v>1</v>
      </c>
      <c r="AL27" s="25"/>
      <c r="AM27" s="25">
        <v>1</v>
      </c>
      <c r="AN27" s="25">
        <v>1</v>
      </c>
      <c r="AO27" s="26"/>
      <c r="AP27" s="24"/>
      <c r="AQ27" s="25"/>
      <c r="AR27" s="25"/>
      <c r="AS27" s="25"/>
      <c r="AT27" s="25"/>
      <c r="AU27" s="25"/>
      <c r="AV27" s="25"/>
      <c r="AW27" s="25"/>
      <c r="AX27" s="25"/>
      <c r="AY27" s="26"/>
      <c r="AZ27" s="24"/>
      <c r="BA27" s="25">
        <v>2</v>
      </c>
      <c r="BB27" s="25">
        <v>8</v>
      </c>
      <c r="BC27" s="25"/>
      <c r="BD27" s="25">
        <v>1</v>
      </c>
      <c r="BE27" s="25"/>
      <c r="BF27" s="25"/>
      <c r="BG27" s="25">
        <v>1</v>
      </c>
      <c r="BH27" s="25">
        <v>3</v>
      </c>
      <c r="BI27" s="26"/>
      <c r="BJ27" s="24"/>
      <c r="BK27" s="25"/>
      <c r="BL27" s="25"/>
      <c r="BM27" s="25"/>
      <c r="BN27" s="25"/>
      <c r="BO27" s="25"/>
      <c r="BP27" s="25">
        <v>4</v>
      </c>
      <c r="BQ27" s="25"/>
      <c r="BR27" s="25"/>
      <c r="BS27" s="26">
        <v>4</v>
      </c>
      <c r="BT27" s="24">
        <v>7</v>
      </c>
      <c r="BU27" s="25">
        <v>3</v>
      </c>
      <c r="BV27" s="25">
        <v>2</v>
      </c>
      <c r="BW27" s="25"/>
      <c r="BX27" s="25">
        <v>6</v>
      </c>
      <c r="BY27" s="25">
        <v>1</v>
      </c>
      <c r="BZ27" s="25">
        <v>4</v>
      </c>
      <c r="CA27" s="25">
        <v>3</v>
      </c>
      <c r="CB27" s="25">
        <v>10</v>
      </c>
      <c r="CC27" s="26"/>
      <c r="CD27" s="24"/>
      <c r="CE27" s="25">
        <v>1</v>
      </c>
      <c r="CF27" s="25">
        <v>3</v>
      </c>
      <c r="CG27" s="25"/>
      <c r="CH27" s="25"/>
      <c r="CI27" s="25"/>
      <c r="CJ27" s="25"/>
      <c r="CK27" s="25"/>
      <c r="CL27" s="25"/>
      <c r="CM27" s="26"/>
      <c r="CN27" s="24"/>
      <c r="CO27" s="25"/>
      <c r="CP27" s="25"/>
      <c r="CQ27" s="25">
        <v>11</v>
      </c>
      <c r="CR27" s="25">
        <v>13</v>
      </c>
      <c r="CS27" s="25"/>
      <c r="CT27" s="25">
        <v>2</v>
      </c>
      <c r="CU27" s="25">
        <v>1</v>
      </c>
      <c r="CV27" s="25">
        <v>3</v>
      </c>
      <c r="CW27" s="26">
        <v>4</v>
      </c>
      <c r="CX27" s="24"/>
      <c r="CY27" s="25"/>
      <c r="CZ27" s="25"/>
      <c r="DA27" s="25"/>
      <c r="DB27" s="25"/>
      <c r="DC27" s="25"/>
      <c r="DD27" s="25"/>
      <c r="DE27" s="25"/>
      <c r="DF27" s="25"/>
      <c r="DG27" s="26">
        <v>2</v>
      </c>
      <c r="DH27" s="24"/>
      <c r="DI27" s="25">
        <v>12</v>
      </c>
      <c r="DJ27" s="25">
        <v>2</v>
      </c>
      <c r="DK27" s="25">
        <v>1</v>
      </c>
      <c r="DL27" s="25">
        <v>2</v>
      </c>
      <c r="DM27" s="25"/>
      <c r="DN27" s="25"/>
      <c r="DO27" s="25">
        <v>3</v>
      </c>
      <c r="DP27" s="25">
        <v>1</v>
      </c>
      <c r="DS27" s="134" t="s">
        <v>29</v>
      </c>
      <c r="DT27" s="131">
        <f t="shared" si="7"/>
        <v>15</v>
      </c>
      <c r="EC27" s="134" t="s">
        <v>35</v>
      </c>
      <c r="ED27" s="11">
        <v>196</v>
      </c>
      <c r="EE27" s="175">
        <f t="shared" si="0"/>
        <v>0.13378839590443686</v>
      </c>
      <c r="EF27" s="12">
        <f t="shared" si="1"/>
        <v>-2.0114958622206505</v>
      </c>
      <c r="EG27" s="175">
        <f t="shared" si="2"/>
        <v>-0.26911480477491295</v>
      </c>
      <c r="EH27" s="13">
        <f t="shared" si="3"/>
        <v>0.5413233162670557</v>
      </c>
      <c r="EJ27">
        <f t="shared" si="4"/>
        <v>0.017820175683992613</v>
      </c>
      <c r="EK27" s="153">
        <f t="shared" si="5"/>
        <v>56.11616954474098</v>
      </c>
      <c r="EL27">
        <f t="shared" si="6"/>
        <v>1.4159297693351768E-06</v>
      </c>
    </row>
    <row r="28" spans="1:142" s="27" customFormat="1" ht="12.75">
      <c r="A28" s="28" t="s">
        <v>36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4"/>
      <c r="M28" s="25"/>
      <c r="N28" s="25"/>
      <c r="O28" s="25"/>
      <c r="P28" s="25"/>
      <c r="Q28" s="25"/>
      <c r="R28" s="25"/>
      <c r="S28" s="25"/>
      <c r="T28" s="25"/>
      <c r="U28" s="26" t="s">
        <v>2</v>
      </c>
      <c r="V28" s="24"/>
      <c r="W28" s="25"/>
      <c r="X28" s="25"/>
      <c r="Y28" s="25"/>
      <c r="Z28" s="25"/>
      <c r="AA28" s="25"/>
      <c r="AB28" s="25"/>
      <c r="AC28" s="25"/>
      <c r="AD28" s="25"/>
      <c r="AE28" s="26"/>
      <c r="AF28" s="24"/>
      <c r="AG28" s="25"/>
      <c r="AH28" s="25"/>
      <c r="AI28" s="25"/>
      <c r="AJ28" s="25"/>
      <c r="AK28" s="25"/>
      <c r="AL28" s="25"/>
      <c r="AM28" s="25"/>
      <c r="AN28" s="25"/>
      <c r="AO28" s="26"/>
      <c r="AP28" s="24"/>
      <c r="AQ28" s="25"/>
      <c r="AR28" s="25"/>
      <c r="AS28" s="25"/>
      <c r="AT28" s="25"/>
      <c r="AU28" s="25"/>
      <c r="AV28" s="25"/>
      <c r="AW28" s="25"/>
      <c r="AX28" s="25"/>
      <c r="AY28" s="26"/>
      <c r="AZ28" s="24"/>
      <c r="BA28" s="25"/>
      <c r="BB28" s="25"/>
      <c r="BC28" s="25"/>
      <c r="BD28" s="25"/>
      <c r="BE28" s="25"/>
      <c r="BF28" s="25">
        <v>5</v>
      </c>
      <c r="BG28" s="25"/>
      <c r="BH28" s="25"/>
      <c r="BI28" s="26"/>
      <c r="BJ28" s="24"/>
      <c r="BK28" s="25"/>
      <c r="BL28" s="25"/>
      <c r="BM28" s="25"/>
      <c r="BN28" s="25"/>
      <c r="BO28" s="25"/>
      <c r="BP28" s="25"/>
      <c r="BQ28" s="25"/>
      <c r="BR28" s="25"/>
      <c r="BS28" s="26"/>
      <c r="BT28" s="24"/>
      <c r="BU28" s="25"/>
      <c r="BV28" s="25"/>
      <c r="BW28" s="25"/>
      <c r="BX28" s="25"/>
      <c r="BY28" s="25"/>
      <c r="BZ28" s="25"/>
      <c r="CA28" s="25"/>
      <c r="CB28" s="25"/>
      <c r="CC28" s="26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24"/>
      <c r="CO28" s="25"/>
      <c r="CP28" s="25"/>
      <c r="CQ28" s="25"/>
      <c r="CR28" s="25"/>
      <c r="CS28" s="25"/>
      <c r="CT28" s="25"/>
      <c r="CU28" s="25"/>
      <c r="CV28" s="25"/>
      <c r="CW28" s="26"/>
      <c r="CX28" s="24"/>
      <c r="CY28" s="25"/>
      <c r="CZ28" s="25"/>
      <c r="DA28" s="25"/>
      <c r="DB28" s="25"/>
      <c r="DC28" s="25"/>
      <c r="DD28" s="25"/>
      <c r="DE28" s="25"/>
      <c r="DF28" s="25"/>
      <c r="DG28" s="26"/>
      <c r="DH28" s="24"/>
      <c r="DI28" s="25"/>
      <c r="DJ28" s="25"/>
      <c r="DK28" s="25"/>
      <c r="DL28" s="25"/>
      <c r="DM28" s="25"/>
      <c r="DN28" s="25"/>
      <c r="DO28" s="25"/>
      <c r="DP28" s="25"/>
      <c r="DS28" s="134" t="s">
        <v>31</v>
      </c>
      <c r="DT28" s="131">
        <f t="shared" si="7"/>
        <v>11</v>
      </c>
      <c r="EC28" s="134" t="s">
        <v>36</v>
      </c>
      <c r="ED28" s="11">
        <v>5</v>
      </c>
      <c r="EE28" s="175">
        <f t="shared" si="0"/>
        <v>0.0034129692832764505</v>
      </c>
      <c r="EF28" s="12">
        <f t="shared" si="1"/>
        <v>-5.680172609017068</v>
      </c>
      <c r="EG28" s="175">
        <f t="shared" si="2"/>
        <v>-0.019386254638283508</v>
      </c>
      <c r="EH28" s="13">
        <f t="shared" si="3"/>
        <v>0.11011727258780805</v>
      </c>
      <c r="EJ28">
        <f t="shared" si="4"/>
        <v>9.325052686547678E-06</v>
      </c>
      <c r="EK28" s="153">
        <f t="shared" si="5"/>
        <v>107238.00000000001</v>
      </c>
      <c r="EL28">
        <f t="shared" si="6"/>
        <v>2.7044237756990833E-11</v>
      </c>
    </row>
    <row r="29" spans="1:142" ht="13.5" thickBot="1">
      <c r="A29" s="30" t="s">
        <v>37</v>
      </c>
      <c r="B29" s="31"/>
      <c r="C29" s="32">
        <v>14</v>
      </c>
      <c r="D29" s="32"/>
      <c r="E29" s="32"/>
      <c r="F29" s="32">
        <v>2</v>
      </c>
      <c r="G29" s="32">
        <v>15</v>
      </c>
      <c r="H29" s="32">
        <v>3</v>
      </c>
      <c r="I29" s="32"/>
      <c r="J29" s="32"/>
      <c r="K29" s="33">
        <v>3</v>
      </c>
      <c r="L29" s="31">
        <v>4</v>
      </c>
      <c r="M29" s="32">
        <v>1</v>
      </c>
      <c r="N29" s="32">
        <v>4</v>
      </c>
      <c r="O29" s="32"/>
      <c r="P29" s="32">
        <v>3</v>
      </c>
      <c r="Q29" s="32">
        <v>6</v>
      </c>
      <c r="R29" s="32">
        <v>3</v>
      </c>
      <c r="S29" s="32">
        <v>2</v>
      </c>
      <c r="T29" s="32">
        <v>1</v>
      </c>
      <c r="U29" s="33">
        <v>1</v>
      </c>
      <c r="V29" s="31"/>
      <c r="W29" s="32"/>
      <c r="X29" s="32"/>
      <c r="Y29" s="32"/>
      <c r="Z29" s="32"/>
      <c r="AA29" s="32"/>
      <c r="AB29" s="32"/>
      <c r="AC29" s="32"/>
      <c r="AD29" s="32">
        <v>18</v>
      </c>
      <c r="AE29" s="33"/>
      <c r="AF29" s="31">
        <v>2</v>
      </c>
      <c r="AG29" s="32">
        <v>1</v>
      </c>
      <c r="AH29" s="32">
        <v>3</v>
      </c>
      <c r="AI29" s="32">
        <v>3</v>
      </c>
      <c r="AJ29" s="32">
        <v>5</v>
      </c>
      <c r="AK29" s="32">
        <v>5</v>
      </c>
      <c r="AL29" s="32">
        <v>1</v>
      </c>
      <c r="AM29" s="32"/>
      <c r="AN29" s="32"/>
      <c r="AO29" s="33"/>
      <c r="AP29" s="31"/>
      <c r="AQ29" s="32"/>
      <c r="AR29" s="32"/>
      <c r="AS29" s="32"/>
      <c r="AT29" s="32"/>
      <c r="AU29" s="32"/>
      <c r="AV29" s="32"/>
      <c r="AW29" s="32">
        <v>1</v>
      </c>
      <c r="AX29" s="32"/>
      <c r="AY29" s="33"/>
      <c r="AZ29" s="31">
        <v>1</v>
      </c>
      <c r="BA29" s="32">
        <v>2</v>
      </c>
      <c r="BB29" s="32"/>
      <c r="BC29" s="32">
        <v>3</v>
      </c>
      <c r="BD29" s="32">
        <v>1</v>
      </c>
      <c r="BE29" s="32">
        <v>3</v>
      </c>
      <c r="BF29" s="32">
        <v>13</v>
      </c>
      <c r="BG29" s="32">
        <v>2</v>
      </c>
      <c r="BH29" s="32">
        <v>2</v>
      </c>
      <c r="BI29" s="33"/>
      <c r="BJ29" s="31"/>
      <c r="BK29" s="32"/>
      <c r="BL29" s="32"/>
      <c r="BM29" s="32"/>
      <c r="BN29" s="32"/>
      <c r="BO29" s="32">
        <v>9</v>
      </c>
      <c r="BP29" s="32">
        <v>6</v>
      </c>
      <c r="BQ29" s="32">
        <v>3</v>
      </c>
      <c r="BR29" s="32"/>
      <c r="BS29" s="33">
        <v>3</v>
      </c>
      <c r="BT29" s="31">
        <v>5</v>
      </c>
      <c r="BU29" s="32">
        <v>2</v>
      </c>
      <c r="BV29" s="32">
        <v>1</v>
      </c>
      <c r="BW29" s="32">
        <v>1</v>
      </c>
      <c r="BX29" s="32">
        <v>2</v>
      </c>
      <c r="BY29" s="32">
        <v>1</v>
      </c>
      <c r="BZ29" s="32">
        <v>3</v>
      </c>
      <c r="CA29" s="32">
        <v>1</v>
      </c>
      <c r="CB29" s="32">
        <v>3</v>
      </c>
      <c r="CC29" s="33"/>
      <c r="CD29" s="31"/>
      <c r="CE29" s="32">
        <v>2</v>
      </c>
      <c r="CF29" s="32">
        <v>12</v>
      </c>
      <c r="CG29" s="32"/>
      <c r="CH29" s="32"/>
      <c r="CI29" s="32">
        <v>1</v>
      </c>
      <c r="CJ29" s="32">
        <v>1</v>
      </c>
      <c r="CK29" s="32"/>
      <c r="CL29" s="32"/>
      <c r="CM29" s="33">
        <v>3</v>
      </c>
      <c r="CN29" s="31">
        <v>1</v>
      </c>
      <c r="CO29" s="32"/>
      <c r="CP29" s="32"/>
      <c r="CQ29" s="32">
        <v>4</v>
      </c>
      <c r="CR29" s="32"/>
      <c r="CS29" s="32"/>
      <c r="CT29" s="32">
        <v>2</v>
      </c>
      <c r="CU29" s="32">
        <v>5</v>
      </c>
      <c r="CV29" s="32">
        <v>4</v>
      </c>
      <c r="CW29" s="33">
        <v>2</v>
      </c>
      <c r="CX29" s="31"/>
      <c r="CY29" s="32"/>
      <c r="CZ29" s="32"/>
      <c r="DA29" s="32">
        <v>15</v>
      </c>
      <c r="DB29" s="32"/>
      <c r="DC29" s="32">
        <v>11</v>
      </c>
      <c r="DD29" s="32">
        <v>6</v>
      </c>
      <c r="DE29" s="32">
        <v>11</v>
      </c>
      <c r="DF29" s="32">
        <v>10</v>
      </c>
      <c r="DG29" s="33"/>
      <c r="DH29" s="31"/>
      <c r="DI29" s="32">
        <v>2</v>
      </c>
      <c r="DJ29" s="32"/>
      <c r="DK29" s="32">
        <v>21</v>
      </c>
      <c r="DL29" s="32">
        <v>6</v>
      </c>
      <c r="DM29" s="32">
        <v>5</v>
      </c>
      <c r="DN29" s="32">
        <v>6</v>
      </c>
      <c r="DO29" s="32">
        <v>4</v>
      </c>
      <c r="DP29" s="32">
        <v>1</v>
      </c>
      <c r="DS29" s="134" t="s">
        <v>32</v>
      </c>
      <c r="DT29" s="131">
        <f t="shared" si="7"/>
        <v>4</v>
      </c>
      <c r="EC29" s="138" t="s">
        <v>37</v>
      </c>
      <c r="ED29" s="31">
        <v>303</v>
      </c>
      <c r="EE29" s="176">
        <f t="shared" si="0"/>
        <v>0.2068259385665529</v>
      </c>
      <c r="EF29" s="32">
        <f t="shared" si="1"/>
        <v>-1.5758777159417985</v>
      </c>
      <c r="EG29" s="176">
        <f t="shared" si="2"/>
        <v>-0.32593238766577814</v>
      </c>
      <c r="EH29" s="33">
        <f t="shared" si="3"/>
        <v>0.5136295866262033</v>
      </c>
      <c r="EJ29">
        <f t="shared" si="4"/>
        <v>0.042664913556761594</v>
      </c>
      <c r="EK29" s="153">
        <f t="shared" si="5"/>
        <v>23.438463051603176</v>
      </c>
      <c r="EL29">
        <f t="shared" si="6"/>
        <v>4.790114449917792E-06</v>
      </c>
    </row>
    <row r="30" spans="123:142" ht="12.75">
      <c r="DS30" s="134" t="s">
        <v>35</v>
      </c>
      <c r="DT30" s="131">
        <f t="shared" si="7"/>
        <v>196</v>
      </c>
      <c r="EF30" s="84" t="s">
        <v>73</v>
      </c>
      <c r="EG30" s="85">
        <f>SUM(EG6:EG29)</f>
        <v>-2.2974162898984933</v>
      </c>
      <c r="EH30" s="84">
        <f>SUM(EH6:EH29)</f>
        <v>6.090925310549687</v>
      </c>
      <c r="EJ30" s="66">
        <f>SUM(EJ6:EJ29)</f>
        <v>0.12708088550700308</v>
      </c>
      <c r="EK30" s="154">
        <f>SUM(EK6:EK29)</f>
        <v>504124.36224134767</v>
      </c>
      <c r="EL30" s="66">
        <f>SUM(EL6:EL29)</f>
        <v>1.1346581106442794E-05</v>
      </c>
    </row>
    <row r="31" spans="123:142" ht="12.75">
      <c r="DS31" s="134" t="s">
        <v>36</v>
      </c>
      <c r="DT31" s="131">
        <f t="shared" si="7"/>
        <v>5</v>
      </c>
      <c r="EF31" s="77" t="s">
        <v>61</v>
      </c>
      <c r="EG31" s="78">
        <f>0-EG30</f>
        <v>2.2974162898984933</v>
      </c>
      <c r="EH31" s="79">
        <f>EG31*EG31</f>
        <v>5.278121609090958</v>
      </c>
      <c r="EL31" s="65">
        <f>4*EL30</f>
        <v>4.5386324425771176E-05</v>
      </c>
    </row>
    <row r="32" spans="123:138" ht="13.5" thickBot="1">
      <c r="DS32" s="138" t="s">
        <v>37</v>
      </c>
      <c r="DT32" s="133">
        <f t="shared" si="7"/>
        <v>303</v>
      </c>
      <c r="EF32" s="80" t="s">
        <v>62</v>
      </c>
      <c r="EG32" s="81">
        <f>EG31/(LN(DT33))</f>
        <v>0.3151631055099414</v>
      </c>
      <c r="EH32" s="75"/>
    </row>
    <row r="33" spans="123:124" ht="14.25" thickBot="1" thickTop="1">
      <c r="DS33" s="141" t="s">
        <v>58</v>
      </c>
      <c r="DT33" s="142">
        <f>SUM(DT9:DT32)</f>
        <v>1465</v>
      </c>
    </row>
    <row r="34" ht="13.5" thickTop="1"/>
  </sheetData>
  <mergeCells count="8">
    <mergeCell ref="DW1:DW2"/>
    <mergeCell ref="DY1:DY2"/>
    <mergeCell ref="DZ1:DZ2"/>
    <mergeCell ref="EB1:EB2"/>
    <mergeCell ref="EJ4:EJ5"/>
    <mergeCell ref="EA1:EA2"/>
    <mergeCell ref="EC1:EC2"/>
    <mergeCell ref="DX1:DX2"/>
  </mergeCells>
  <printOptions gridLines="1"/>
  <pageMargins left="0.5" right="0.53" top="0.81" bottom="0.64" header="0.5" footer="0.5"/>
  <pageSetup fitToHeight="1" fitToWidth="1" orientation="landscape" paperSize="9" scale="8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4"/>
  <sheetViews>
    <sheetView workbookViewId="0" topLeftCell="EA1">
      <selection activeCell="EH19" sqref="EH19"/>
    </sheetView>
  </sheetViews>
  <sheetFormatPr defaultColWidth="9.00390625" defaultRowHeight="12.75"/>
  <cols>
    <col min="1" max="1" width="30.625" style="4" bestFit="1" customWidth="1"/>
    <col min="2" max="11" width="4.75390625" style="38" customWidth="1"/>
    <col min="12" max="120" width="4.75390625" style="27" customWidth="1"/>
    <col min="121" max="121" width="6.125" style="0" customWidth="1"/>
    <col min="122" max="122" width="4.75390625" style="0" customWidth="1"/>
    <col min="123" max="123" width="26.75390625" style="0" bestFit="1" customWidth="1"/>
    <col min="124" max="124" width="18.75390625" style="0" bestFit="1" customWidth="1"/>
    <col min="125" max="125" width="4.375" style="0" customWidth="1"/>
    <col min="126" max="126" width="5.625" style="0" customWidth="1"/>
    <col min="127" max="127" width="6.25390625" style="0" bestFit="1" customWidth="1"/>
    <col min="128" max="128" width="12.00390625" style="0" bestFit="1" customWidth="1"/>
    <col min="129" max="129" width="12.00390625" style="0" customWidth="1"/>
    <col min="130" max="130" width="12.00390625" style="0" bestFit="1" customWidth="1"/>
    <col min="131" max="131" width="12.00390625" style="0" customWidth="1"/>
    <col min="132" max="132" width="28.00390625" style="0" customWidth="1"/>
    <col min="133" max="133" width="5.00390625" style="0" bestFit="1" customWidth="1"/>
    <col min="134" max="134" width="8.625" style="0" bestFit="1" customWidth="1"/>
    <col min="135" max="135" width="12.625" style="0" bestFit="1" customWidth="1"/>
    <col min="136" max="136" width="10.00390625" style="0" customWidth="1"/>
    <col min="137" max="137" width="12.00390625" style="0" bestFit="1" customWidth="1"/>
    <col min="138" max="138" width="12.625" style="0" bestFit="1" customWidth="1"/>
    <col min="139" max="140" width="12.375" style="0" customWidth="1"/>
    <col min="141" max="141" width="14.00390625" style="0" bestFit="1" customWidth="1"/>
    <col min="142" max="16384" width="4.75390625" style="0" customWidth="1"/>
  </cols>
  <sheetData>
    <row r="1" spans="1:131" ht="12.75">
      <c r="A1" s="1" t="s">
        <v>0</v>
      </c>
      <c r="B1" s="37" t="s">
        <v>53</v>
      </c>
      <c r="DU1" s="204" t="s">
        <v>57</v>
      </c>
      <c r="DV1" s="202" t="s">
        <v>58</v>
      </c>
      <c r="DW1" s="202" t="s">
        <v>59</v>
      </c>
      <c r="DX1" s="202" t="s">
        <v>67</v>
      </c>
      <c r="DY1" s="198" t="s">
        <v>84</v>
      </c>
      <c r="DZ1" s="202" t="s">
        <v>60</v>
      </c>
      <c r="EA1" s="200" t="s">
        <v>85</v>
      </c>
    </row>
    <row r="2" spans="1:131" ht="13.5" customHeight="1" thickBot="1">
      <c r="A2" s="4" t="s">
        <v>55</v>
      </c>
      <c r="B2" s="39" t="s">
        <v>2</v>
      </c>
      <c r="C2" s="39"/>
      <c r="L2" s="40" t="s">
        <v>2</v>
      </c>
      <c r="V2" s="40" t="s">
        <v>2</v>
      </c>
      <c r="AF2" s="40" t="s">
        <v>2</v>
      </c>
      <c r="AP2" s="40" t="s">
        <v>2</v>
      </c>
      <c r="AZ2" s="40" t="s">
        <v>2</v>
      </c>
      <c r="BJ2" s="40" t="s">
        <v>2</v>
      </c>
      <c r="DU2" s="205"/>
      <c r="DV2" s="203"/>
      <c r="DW2" s="203"/>
      <c r="DX2" s="203"/>
      <c r="DY2" s="199"/>
      <c r="DZ2" s="203"/>
      <c r="EA2" s="201"/>
    </row>
    <row r="3" spans="1:131" ht="15.75" customHeight="1" thickBot="1">
      <c r="A3" s="7" t="s">
        <v>3</v>
      </c>
      <c r="B3" s="41">
        <v>2</v>
      </c>
      <c r="C3" s="42">
        <v>3</v>
      </c>
      <c r="D3" s="42">
        <v>7</v>
      </c>
      <c r="E3" s="42">
        <v>20</v>
      </c>
      <c r="F3" s="42">
        <v>22</v>
      </c>
      <c r="G3" s="42">
        <v>30</v>
      </c>
      <c r="H3" s="42">
        <v>34</v>
      </c>
      <c r="I3" s="42">
        <v>53</v>
      </c>
      <c r="J3" s="42">
        <v>54</v>
      </c>
      <c r="K3" s="42">
        <v>61</v>
      </c>
      <c r="L3" s="42">
        <v>62</v>
      </c>
      <c r="M3" s="42">
        <v>68</v>
      </c>
      <c r="N3" s="42">
        <v>76</v>
      </c>
      <c r="O3" s="42">
        <v>76</v>
      </c>
      <c r="P3" s="42">
        <v>85</v>
      </c>
      <c r="Q3" s="42">
        <v>88</v>
      </c>
      <c r="R3" s="42">
        <v>90</v>
      </c>
      <c r="S3" s="42">
        <v>99</v>
      </c>
      <c r="T3" s="42">
        <v>99</v>
      </c>
      <c r="U3" s="43">
        <v>43</v>
      </c>
      <c r="V3" s="42">
        <v>38</v>
      </c>
      <c r="W3" s="42">
        <v>58</v>
      </c>
      <c r="X3" s="42">
        <v>3</v>
      </c>
      <c r="Y3" s="42">
        <v>7</v>
      </c>
      <c r="Z3" s="42">
        <v>27</v>
      </c>
      <c r="AA3" s="42">
        <v>34</v>
      </c>
      <c r="AB3" s="42">
        <v>36</v>
      </c>
      <c r="AC3" s="42">
        <v>45</v>
      </c>
      <c r="AD3" s="42">
        <v>46</v>
      </c>
      <c r="AE3" s="42">
        <v>47</v>
      </c>
      <c r="AF3" s="42">
        <v>48</v>
      </c>
      <c r="AG3" s="42">
        <v>55</v>
      </c>
      <c r="AH3" s="42">
        <v>63</v>
      </c>
      <c r="AI3" s="42">
        <v>69</v>
      </c>
      <c r="AJ3" s="42">
        <v>70</v>
      </c>
      <c r="AK3" s="42">
        <v>76</v>
      </c>
      <c r="AL3" s="42">
        <v>82</v>
      </c>
      <c r="AM3" s="42">
        <v>84</v>
      </c>
      <c r="AN3" s="42">
        <v>88</v>
      </c>
      <c r="AO3" s="42">
        <v>90</v>
      </c>
      <c r="AP3" s="42">
        <v>96</v>
      </c>
      <c r="AQ3" s="43">
        <v>96</v>
      </c>
      <c r="AR3" s="42">
        <v>9</v>
      </c>
      <c r="AS3" s="42">
        <v>12</v>
      </c>
      <c r="AT3" s="42">
        <v>15</v>
      </c>
      <c r="AU3" s="42">
        <v>16</v>
      </c>
      <c r="AV3" s="42">
        <v>26</v>
      </c>
      <c r="AW3" s="42">
        <v>26</v>
      </c>
      <c r="AX3" s="42">
        <v>31</v>
      </c>
      <c r="AY3" s="42">
        <v>32</v>
      </c>
      <c r="AZ3" s="42">
        <v>34</v>
      </c>
      <c r="BA3" s="42">
        <v>41</v>
      </c>
      <c r="BB3" s="42">
        <v>52</v>
      </c>
      <c r="BC3" s="42">
        <v>60</v>
      </c>
      <c r="BD3" s="42">
        <v>1</v>
      </c>
      <c r="BE3" s="42">
        <v>68</v>
      </c>
      <c r="BF3" s="42">
        <v>78</v>
      </c>
      <c r="BG3" s="42">
        <v>79</v>
      </c>
      <c r="BH3" s="42">
        <v>81</v>
      </c>
      <c r="BI3" s="42">
        <v>85</v>
      </c>
      <c r="BJ3" s="42">
        <v>96</v>
      </c>
      <c r="BK3" s="42">
        <v>98</v>
      </c>
      <c r="BL3" s="42">
        <v>17</v>
      </c>
      <c r="BM3" s="42">
        <v>55</v>
      </c>
      <c r="BN3" s="42">
        <v>84</v>
      </c>
      <c r="BO3" s="42">
        <v>66</v>
      </c>
      <c r="BP3" s="42">
        <v>99</v>
      </c>
      <c r="BQ3" s="42">
        <v>18</v>
      </c>
      <c r="BR3" s="42">
        <v>75</v>
      </c>
      <c r="BS3" s="42">
        <v>31</v>
      </c>
      <c r="BT3" s="42">
        <v>7</v>
      </c>
      <c r="BU3" s="42">
        <v>44</v>
      </c>
      <c r="BV3" s="42">
        <v>8</v>
      </c>
      <c r="BW3" s="42">
        <v>37</v>
      </c>
      <c r="BX3" s="42">
        <v>64</v>
      </c>
      <c r="BY3" s="42">
        <v>19</v>
      </c>
      <c r="BZ3" s="42">
        <v>95</v>
      </c>
      <c r="CA3" s="42">
        <v>10</v>
      </c>
      <c r="CB3" s="42">
        <v>84</v>
      </c>
      <c r="CC3" s="42">
        <v>32</v>
      </c>
      <c r="CD3" s="42">
        <v>57</v>
      </c>
      <c r="CE3" s="43">
        <v>4</v>
      </c>
      <c r="CF3" s="42">
        <v>9</v>
      </c>
      <c r="CG3" s="42">
        <v>11</v>
      </c>
      <c r="CH3" s="42">
        <v>12</v>
      </c>
      <c r="CI3" s="42">
        <v>21</v>
      </c>
      <c r="CJ3" s="42">
        <v>22</v>
      </c>
      <c r="CK3" s="42">
        <v>36</v>
      </c>
      <c r="CL3" s="42">
        <v>42</v>
      </c>
      <c r="CM3" s="42">
        <v>44</v>
      </c>
      <c r="CN3" s="42">
        <v>57</v>
      </c>
      <c r="CO3" s="42">
        <v>38</v>
      </c>
      <c r="CP3" s="42">
        <v>40</v>
      </c>
      <c r="CQ3" s="42">
        <v>67</v>
      </c>
      <c r="CR3" s="42">
        <v>47</v>
      </c>
      <c r="CS3" s="42">
        <v>75</v>
      </c>
      <c r="CT3" s="42">
        <v>76</v>
      </c>
      <c r="CU3" s="42">
        <v>78</v>
      </c>
      <c r="CV3" s="42">
        <v>85</v>
      </c>
      <c r="CW3" s="42">
        <v>0</v>
      </c>
      <c r="CX3" s="42">
        <v>92</v>
      </c>
      <c r="CY3" s="43">
        <v>59</v>
      </c>
      <c r="CZ3" s="42">
        <v>0</v>
      </c>
      <c r="DA3" s="42">
        <v>1</v>
      </c>
      <c r="DB3" s="42">
        <v>3</v>
      </c>
      <c r="DC3" s="42">
        <v>12</v>
      </c>
      <c r="DD3" s="42">
        <v>16</v>
      </c>
      <c r="DE3" s="42">
        <v>22</v>
      </c>
      <c r="DF3" s="42">
        <v>28</v>
      </c>
      <c r="DG3" s="42">
        <v>29</v>
      </c>
      <c r="DH3" s="42">
        <v>19</v>
      </c>
      <c r="DI3" s="42">
        <v>42</v>
      </c>
      <c r="DJ3" s="42">
        <v>46</v>
      </c>
      <c r="DK3" s="42">
        <v>47</v>
      </c>
      <c r="DL3" s="42">
        <v>49</v>
      </c>
      <c r="DM3" s="42">
        <v>63</v>
      </c>
      <c r="DN3" s="42">
        <v>67</v>
      </c>
      <c r="DO3" s="42">
        <v>68</v>
      </c>
      <c r="DP3" s="42">
        <v>76</v>
      </c>
      <c r="DU3" s="87">
        <v>25</v>
      </c>
      <c r="DV3" s="89">
        <v>2738</v>
      </c>
      <c r="DW3" s="89">
        <v>651</v>
      </c>
      <c r="DX3" s="89">
        <f>(DU3-1)/LN(DV3)</f>
        <v>3.032223819339392</v>
      </c>
      <c r="DY3" s="89">
        <f>DW3/DV3</f>
        <v>0.23776479181884588</v>
      </c>
      <c r="DZ3" s="89">
        <f>1/(DY3)</f>
        <v>4.205837173579109</v>
      </c>
      <c r="EA3" s="90">
        <v>0.6807865908483534</v>
      </c>
    </row>
    <row r="4" spans="1:140" ht="26.25" thickBot="1">
      <c r="A4" s="7" t="s">
        <v>4</v>
      </c>
      <c r="B4" s="44">
        <v>2</v>
      </c>
      <c r="C4" s="45">
        <v>14</v>
      </c>
      <c r="D4" s="45">
        <v>1</v>
      </c>
      <c r="E4" s="45">
        <v>19</v>
      </c>
      <c r="F4" s="45">
        <v>11</v>
      </c>
      <c r="G4" s="45">
        <v>4</v>
      </c>
      <c r="H4" s="45">
        <v>15</v>
      </c>
      <c r="I4" s="45">
        <v>7</v>
      </c>
      <c r="J4" s="45">
        <v>17</v>
      </c>
      <c r="K4" s="45">
        <v>4</v>
      </c>
      <c r="L4" s="45">
        <v>4</v>
      </c>
      <c r="M4" s="45">
        <v>12</v>
      </c>
      <c r="N4" s="45">
        <v>1</v>
      </c>
      <c r="O4" s="45">
        <v>11</v>
      </c>
      <c r="P4" s="45">
        <v>4</v>
      </c>
      <c r="Q4" s="45">
        <v>3</v>
      </c>
      <c r="R4" s="45">
        <v>2</v>
      </c>
      <c r="S4" s="45">
        <v>5</v>
      </c>
      <c r="T4" s="45">
        <v>10</v>
      </c>
      <c r="U4" s="46">
        <v>2</v>
      </c>
      <c r="V4" s="45">
        <v>5</v>
      </c>
      <c r="W4" s="45">
        <v>11</v>
      </c>
      <c r="X4" s="45">
        <v>17</v>
      </c>
      <c r="Y4" s="45">
        <v>8</v>
      </c>
      <c r="Z4" s="45">
        <v>19</v>
      </c>
      <c r="AA4" s="45">
        <v>3</v>
      </c>
      <c r="AB4" s="45">
        <v>14</v>
      </c>
      <c r="AC4" s="45">
        <v>2</v>
      </c>
      <c r="AD4" s="45">
        <v>14</v>
      </c>
      <c r="AE4" s="45">
        <v>19</v>
      </c>
      <c r="AF4" s="45">
        <v>14</v>
      </c>
      <c r="AG4" s="45">
        <v>3</v>
      </c>
      <c r="AH4" s="45">
        <v>17</v>
      </c>
      <c r="AI4" s="45">
        <v>1</v>
      </c>
      <c r="AJ4" s="45">
        <v>13</v>
      </c>
      <c r="AK4" s="45">
        <v>16</v>
      </c>
      <c r="AL4" s="45">
        <v>3</v>
      </c>
      <c r="AM4" s="45">
        <v>9</v>
      </c>
      <c r="AN4" s="45">
        <v>0</v>
      </c>
      <c r="AO4" s="45">
        <v>13</v>
      </c>
      <c r="AP4" s="45">
        <v>7</v>
      </c>
      <c r="AQ4" s="46">
        <v>8</v>
      </c>
      <c r="AR4" s="45">
        <v>14</v>
      </c>
      <c r="AS4" s="45">
        <v>17</v>
      </c>
      <c r="AT4" s="45">
        <v>10</v>
      </c>
      <c r="AU4" s="45">
        <v>11</v>
      </c>
      <c r="AV4" s="45">
        <v>1</v>
      </c>
      <c r="AW4" s="45">
        <v>17</v>
      </c>
      <c r="AX4" s="45">
        <v>5</v>
      </c>
      <c r="AY4" s="45">
        <v>14</v>
      </c>
      <c r="AZ4" s="45">
        <v>10</v>
      </c>
      <c r="BA4" s="45">
        <v>20</v>
      </c>
      <c r="BB4" s="45">
        <v>8</v>
      </c>
      <c r="BC4" s="45">
        <v>15</v>
      </c>
      <c r="BD4" s="45">
        <v>17</v>
      </c>
      <c r="BE4" s="45">
        <v>19</v>
      </c>
      <c r="BF4" s="45">
        <v>5</v>
      </c>
      <c r="BG4" s="45">
        <v>10</v>
      </c>
      <c r="BH4" s="45">
        <v>1</v>
      </c>
      <c r="BI4" s="45">
        <v>11</v>
      </c>
      <c r="BJ4" s="45">
        <v>16</v>
      </c>
      <c r="BK4" s="45">
        <v>14</v>
      </c>
      <c r="BL4" s="45">
        <v>9</v>
      </c>
      <c r="BM4" s="45">
        <v>8</v>
      </c>
      <c r="BN4" s="45">
        <v>4</v>
      </c>
      <c r="BO4" s="45">
        <v>20</v>
      </c>
      <c r="BP4" s="45">
        <v>7</v>
      </c>
      <c r="BQ4" s="45">
        <v>16</v>
      </c>
      <c r="BR4" s="45">
        <v>11</v>
      </c>
      <c r="BS4" s="45">
        <v>16</v>
      </c>
      <c r="BT4" s="45">
        <v>17</v>
      </c>
      <c r="BU4" s="45">
        <v>12</v>
      </c>
      <c r="BV4" s="45">
        <v>14</v>
      </c>
      <c r="BW4" s="45">
        <v>14</v>
      </c>
      <c r="BX4" s="45">
        <v>18</v>
      </c>
      <c r="BY4" s="45">
        <v>5</v>
      </c>
      <c r="BZ4" s="45">
        <v>6</v>
      </c>
      <c r="CA4" s="45">
        <v>10</v>
      </c>
      <c r="CB4" s="45">
        <v>14</v>
      </c>
      <c r="CC4" s="45">
        <v>17</v>
      </c>
      <c r="CD4" s="45">
        <v>12</v>
      </c>
      <c r="CE4" s="46">
        <v>8</v>
      </c>
      <c r="CF4" s="45">
        <v>18</v>
      </c>
      <c r="CG4" s="45">
        <v>5</v>
      </c>
      <c r="CH4" s="45">
        <v>6</v>
      </c>
      <c r="CI4" s="45">
        <v>9</v>
      </c>
      <c r="CJ4" s="45">
        <v>1</v>
      </c>
      <c r="CK4" s="45">
        <v>1</v>
      </c>
      <c r="CL4" s="45">
        <v>8</v>
      </c>
      <c r="CM4" s="45">
        <v>7</v>
      </c>
      <c r="CN4" s="45">
        <v>19</v>
      </c>
      <c r="CO4" s="45">
        <v>17</v>
      </c>
      <c r="CP4" s="45">
        <v>1</v>
      </c>
      <c r="CQ4" s="45">
        <v>12</v>
      </c>
      <c r="CR4" s="45">
        <v>14</v>
      </c>
      <c r="CS4" s="45">
        <v>8</v>
      </c>
      <c r="CT4" s="45">
        <v>14</v>
      </c>
      <c r="CU4" s="45">
        <v>17</v>
      </c>
      <c r="CV4" s="45">
        <v>16</v>
      </c>
      <c r="CW4" s="45">
        <v>5</v>
      </c>
      <c r="CX4" s="45">
        <v>19</v>
      </c>
      <c r="CY4" s="46">
        <v>10</v>
      </c>
      <c r="CZ4" s="45">
        <v>0</v>
      </c>
      <c r="DA4" s="45">
        <v>13</v>
      </c>
      <c r="DB4" s="45">
        <v>11</v>
      </c>
      <c r="DC4" s="45">
        <v>12</v>
      </c>
      <c r="DD4" s="45">
        <v>6</v>
      </c>
      <c r="DE4" s="45">
        <v>5</v>
      </c>
      <c r="DF4" s="45">
        <v>3</v>
      </c>
      <c r="DG4" s="45">
        <v>2</v>
      </c>
      <c r="DH4" s="45">
        <v>13</v>
      </c>
      <c r="DI4" s="45">
        <v>8</v>
      </c>
      <c r="DJ4" s="45">
        <v>11</v>
      </c>
      <c r="DK4" s="45">
        <v>8</v>
      </c>
      <c r="DL4" s="45">
        <v>6</v>
      </c>
      <c r="DM4" s="45">
        <v>17</v>
      </c>
      <c r="DN4" s="45">
        <v>4</v>
      </c>
      <c r="DO4" s="45">
        <v>19</v>
      </c>
      <c r="DP4" s="45">
        <v>19</v>
      </c>
      <c r="EI4" s="196" t="s">
        <v>86</v>
      </c>
      <c r="EJ4" s="118" t="s">
        <v>100</v>
      </c>
    </row>
    <row r="5" spans="1:141" s="67" customFormat="1" ht="14.25" thickBot="1" thickTop="1">
      <c r="A5" s="14" t="s">
        <v>5</v>
      </c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9">
        <v>20</v>
      </c>
      <c r="V5" s="48">
        <v>21</v>
      </c>
      <c r="W5" s="48">
        <v>22</v>
      </c>
      <c r="X5" s="48">
        <v>1</v>
      </c>
      <c r="Y5" s="48">
        <v>2</v>
      </c>
      <c r="Z5" s="48">
        <v>3</v>
      </c>
      <c r="AA5" s="48">
        <v>4</v>
      </c>
      <c r="AB5" s="48">
        <v>5</v>
      </c>
      <c r="AC5" s="48">
        <v>6</v>
      </c>
      <c r="AD5" s="48">
        <v>7</v>
      </c>
      <c r="AE5" s="48">
        <v>8</v>
      </c>
      <c r="AF5" s="48">
        <v>9</v>
      </c>
      <c r="AG5" s="48">
        <v>10</v>
      </c>
      <c r="AH5" s="48">
        <v>11</v>
      </c>
      <c r="AI5" s="48">
        <v>12</v>
      </c>
      <c r="AJ5" s="48">
        <v>13</v>
      </c>
      <c r="AK5" s="48">
        <v>14</v>
      </c>
      <c r="AL5" s="48">
        <v>15</v>
      </c>
      <c r="AM5" s="48">
        <v>16</v>
      </c>
      <c r="AN5" s="48">
        <v>17</v>
      </c>
      <c r="AO5" s="48">
        <v>18</v>
      </c>
      <c r="AP5" s="48">
        <v>19</v>
      </c>
      <c r="AQ5" s="49">
        <v>20</v>
      </c>
      <c r="AR5" s="48">
        <v>1</v>
      </c>
      <c r="AS5" s="48">
        <v>2</v>
      </c>
      <c r="AT5" s="48">
        <v>3</v>
      </c>
      <c r="AU5" s="48">
        <v>4</v>
      </c>
      <c r="AV5" s="48">
        <v>5</v>
      </c>
      <c r="AW5" s="48">
        <v>6</v>
      </c>
      <c r="AX5" s="48">
        <v>7</v>
      </c>
      <c r="AY5" s="48">
        <v>8</v>
      </c>
      <c r="AZ5" s="48">
        <v>9</v>
      </c>
      <c r="BA5" s="48">
        <v>10</v>
      </c>
      <c r="BB5" s="48">
        <v>11</v>
      </c>
      <c r="BC5" s="48">
        <v>12</v>
      </c>
      <c r="BD5" s="48">
        <v>13</v>
      </c>
      <c r="BE5" s="48">
        <v>14</v>
      </c>
      <c r="BF5" s="48">
        <v>15</v>
      </c>
      <c r="BG5" s="48">
        <v>16</v>
      </c>
      <c r="BH5" s="48">
        <v>17</v>
      </c>
      <c r="BI5" s="48">
        <v>18</v>
      </c>
      <c r="BJ5" s="48">
        <v>19</v>
      </c>
      <c r="BK5" s="48">
        <v>20</v>
      </c>
      <c r="BL5" s="48">
        <v>1</v>
      </c>
      <c r="BM5" s="48">
        <v>2</v>
      </c>
      <c r="BN5" s="48">
        <v>3</v>
      </c>
      <c r="BO5" s="48">
        <v>4</v>
      </c>
      <c r="BP5" s="48">
        <v>5</v>
      </c>
      <c r="BQ5" s="48">
        <v>6</v>
      </c>
      <c r="BR5" s="48">
        <v>7</v>
      </c>
      <c r="BS5" s="48">
        <v>8</v>
      </c>
      <c r="BT5" s="48">
        <v>9</v>
      </c>
      <c r="BU5" s="48">
        <v>10</v>
      </c>
      <c r="BV5" s="48">
        <v>11</v>
      </c>
      <c r="BW5" s="48">
        <v>12</v>
      </c>
      <c r="BX5" s="48">
        <v>13</v>
      </c>
      <c r="BY5" s="48">
        <v>14</v>
      </c>
      <c r="BZ5" s="48">
        <v>15</v>
      </c>
      <c r="CA5" s="48">
        <v>16</v>
      </c>
      <c r="CB5" s="48">
        <v>17</v>
      </c>
      <c r="CC5" s="48">
        <v>18</v>
      </c>
      <c r="CD5" s="48">
        <v>19</v>
      </c>
      <c r="CE5" s="49">
        <v>20</v>
      </c>
      <c r="CF5" s="48">
        <v>1</v>
      </c>
      <c r="CG5" s="48">
        <v>2</v>
      </c>
      <c r="CH5" s="48">
        <v>3</v>
      </c>
      <c r="CI5" s="48">
        <v>4</v>
      </c>
      <c r="CJ5" s="48">
        <v>5</v>
      </c>
      <c r="CK5" s="48">
        <v>6</v>
      </c>
      <c r="CL5" s="48">
        <v>7</v>
      </c>
      <c r="CM5" s="48">
        <v>8</v>
      </c>
      <c r="CN5" s="48">
        <v>9</v>
      </c>
      <c r="CO5" s="48">
        <v>10</v>
      </c>
      <c r="CP5" s="48">
        <v>11</v>
      </c>
      <c r="CQ5" s="48">
        <v>12</v>
      </c>
      <c r="CR5" s="48">
        <v>13</v>
      </c>
      <c r="CS5" s="48">
        <v>14</v>
      </c>
      <c r="CT5" s="48">
        <v>15</v>
      </c>
      <c r="CU5" s="48">
        <v>16</v>
      </c>
      <c r="CV5" s="48">
        <v>17</v>
      </c>
      <c r="CW5" s="48">
        <v>18</v>
      </c>
      <c r="CX5" s="48">
        <v>19</v>
      </c>
      <c r="CY5" s="49">
        <v>20</v>
      </c>
      <c r="CZ5" s="48">
        <v>1</v>
      </c>
      <c r="DA5" s="48">
        <v>2</v>
      </c>
      <c r="DB5" s="48">
        <v>3</v>
      </c>
      <c r="DC5" s="48">
        <v>4</v>
      </c>
      <c r="DD5" s="48">
        <v>5</v>
      </c>
      <c r="DE5" s="48">
        <v>6</v>
      </c>
      <c r="DF5" s="48">
        <v>7</v>
      </c>
      <c r="DG5" s="48">
        <v>8</v>
      </c>
      <c r="DH5" s="48">
        <v>9</v>
      </c>
      <c r="DI5" s="48">
        <v>10</v>
      </c>
      <c r="DJ5" s="48">
        <v>11</v>
      </c>
      <c r="DK5" s="48">
        <v>12</v>
      </c>
      <c r="DL5" s="48">
        <v>13</v>
      </c>
      <c r="DM5" s="48">
        <v>14</v>
      </c>
      <c r="DN5" s="48">
        <v>15</v>
      </c>
      <c r="DO5" s="48">
        <v>16</v>
      </c>
      <c r="DP5" s="48">
        <v>17</v>
      </c>
      <c r="DQ5" s="60">
        <f>COUNT(B5:DP5)</f>
        <v>119</v>
      </c>
      <c r="EB5" s="140" t="s">
        <v>5</v>
      </c>
      <c r="EC5" s="191" t="s">
        <v>68</v>
      </c>
      <c r="ED5" s="178" t="s">
        <v>69</v>
      </c>
      <c r="EE5" s="178" t="s">
        <v>70</v>
      </c>
      <c r="EF5" s="178" t="s">
        <v>71</v>
      </c>
      <c r="EG5" s="179" t="s">
        <v>72</v>
      </c>
      <c r="EH5" s="101" t="s">
        <v>63</v>
      </c>
      <c r="EI5" s="197"/>
      <c r="EJ5" s="119"/>
      <c r="EK5" s="66" t="s">
        <v>87</v>
      </c>
    </row>
    <row r="6" spans="1:141" ht="14.25" thickBot="1" thickTop="1">
      <c r="A6" s="19" t="s">
        <v>6</v>
      </c>
      <c r="B6" s="50">
        <v>14</v>
      </c>
      <c r="C6" s="51"/>
      <c r="D6" s="51">
        <v>32</v>
      </c>
      <c r="E6" s="51">
        <v>2</v>
      </c>
      <c r="F6" s="51">
        <v>1</v>
      </c>
      <c r="G6" s="51"/>
      <c r="H6" s="51"/>
      <c r="I6" s="51">
        <v>15</v>
      </c>
      <c r="J6" s="51"/>
      <c r="K6" s="51"/>
      <c r="L6" s="51"/>
      <c r="M6" s="51">
        <v>8</v>
      </c>
      <c r="N6" s="51"/>
      <c r="O6" s="51"/>
      <c r="P6" s="51"/>
      <c r="Q6" s="51"/>
      <c r="R6" s="51">
        <v>8</v>
      </c>
      <c r="S6" s="51"/>
      <c r="T6" s="51">
        <v>5</v>
      </c>
      <c r="U6" s="52">
        <v>9</v>
      </c>
      <c r="V6" s="53"/>
      <c r="W6" s="51"/>
      <c r="X6" s="51"/>
      <c r="Y6" s="51">
        <v>10</v>
      </c>
      <c r="Z6" s="51">
        <v>6</v>
      </c>
      <c r="AA6" s="51"/>
      <c r="AB6" s="51"/>
      <c r="AC6" s="51">
        <v>3</v>
      </c>
      <c r="AD6" s="51"/>
      <c r="AE6" s="51"/>
      <c r="AF6" s="51">
        <v>6</v>
      </c>
      <c r="AG6" s="51">
        <v>11</v>
      </c>
      <c r="AH6" s="51"/>
      <c r="AI6" s="51"/>
      <c r="AJ6" s="51"/>
      <c r="AK6" s="51"/>
      <c r="AL6" s="51">
        <v>5</v>
      </c>
      <c r="AM6" s="51">
        <v>2</v>
      </c>
      <c r="AN6" s="51"/>
      <c r="AO6" s="51"/>
      <c r="AP6" s="51"/>
      <c r="AQ6" s="52"/>
      <c r="AR6" s="53">
        <v>1</v>
      </c>
      <c r="AS6" s="51"/>
      <c r="AT6" s="51">
        <v>1</v>
      </c>
      <c r="AU6" s="51">
        <v>1</v>
      </c>
      <c r="AV6" s="51">
        <v>15</v>
      </c>
      <c r="AW6" s="51"/>
      <c r="AX6" s="51"/>
      <c r="AY6" s="51"/>
      <c r="AZ6" s="51"/>
      <c r="BA6" s="51"/>
      <c r="BB6" s="51">
        <v>2</v>
      </c>
      <c r="BC6" s="51"/>
      <c r="BD6" s="51"/>
      <c r="BE6" s="51"/>
      <c r="BF6" s="51">
        <v>7</v>
      </c>
      <c r="BG6" s="51"/>
      <c r="BH6" s="51"/>
      <c r="BI6" s="51"/>
      <c r="BJ6" s="51">
        <v>2</v>
      </c>
      <c r="BK6" s="51"/>
      <c r="BL6" s="51"/>
      <c r="BM6" s="51">
        <v>1</v>
      </c>
      <c r="BN6" s="51"/>
      <c r="BO6" s="51"/>
      <c r="BP6" s="51"/>
      <c r="BQ6" s="51"/>
      <c r="BR6" s="51"/>
      <c r="BS6" s="51"/>
      <c r="BT6" s="51">
        <v>44</v>
      </c>
      <c r="BU6" s="51"/>
      <c r="BV6" s="51">
        <v>22</v>
      </c>
      <c r="BW6" s="51"/>
      <c r="BX6" s="51"/>
      <c r="BY6" s="51">
        <v>5</v>
      </c>
      <c r="BZ6" s="51"/>
      <c r="CA6" s="51">
        <v>4</v>
      </c>
      <c r="CB6" s="51"/>
      <c r="CC6" s="51">
        <v>14</v>
      </c>
      <c r="CD6" s="51"/>
      <c r="CE6" s="52"/>
      <c r="CF6" s="53">
        <v>3</v>
      </c>
      <c r="CG6" s="51">
        <v>10</v>
      </c>
      <c r="CH6" s="51">
        <v>12</v>
      </c>
      <c r="CI6" s="51">
        <v>35</v>
      </c>
      <c r="CJ6" s="51">
        <v>6</v>
      </c>
      <c r="CK6" s="51"/>
      <c r="CL6" s="51">
        <v>30</v>
      </c>
      <c r="CM6" s="51">
        <v>10</v>
      </c>
      <c r="CN6" s="51"/>
      <c r="CO6" s="51"/>
      <c r="CP6" s="51">
        <v>33</v>
      </c>
      <c r="CQ6" s="51"/>
      <c r="CR6" s="51"/>
      <c r="CS6" s="51"/>
      <c r="CT6" s="51"/>
      <c r="CU6" s="51"/>
      <c r="CV6" s="51">
        <v>4</v>
      </c>
      <c r="CW6" s="51"/>
      <c r="CX6" s="51"/>
      <c r="CY6" s="52"/>
      <c r="CZ6" s="53">
        <v>27</v>
      </c>
      <c r="DA6" s="51"/>
      <c r="DB6" s="51"/>
      <c r="DC6" s="51">
        <v>4</v>
      </c>
      <c r="DD6" s="51">
        <v>12</v>
      </c>
      <c r="DE6" s="51">
        <v>6</v>
      </c>
      <c r="DF6" s="51"/>
      <c r="DG6" s="51"/>
      <c r="DH6" s="51"/>
      <c r="DI6" s="51">
        <v>35</v>
      </c>
      <c r="DJ6" s="51"/>
      <c r="DK6" s="51">
        <v>7</v>
      </c>
      <c r="DL6" s="51"/>
      <c r="DM6" s="51"/>
      <c r="DN6" s="51">
        <v>8</v>
      </c>
      <c r="DO6" s="51">
        <v>1</v>
      </c>
      <c r="DP6" s="51">
        <v>6</v>
      </c>
      <c r="DS6" s="140" t="s">
        <v>5</v>
      </c>
      <c r="DT6" s="127" t="s">
        <v>91</v>
      </c>
      <c r="EB6" s="139" t="s">
        <v>6</v>
      </c>
      <c r="EC6" s="187">
        <v>505</v>
      </c>
      <c r="ED6" s="188">
        <f>(EC6/2738)</f>
        <v>0.18444119795471148</v>
      </c>
      <c r="EE6" s="189">
        <f>LN(ED6)</f>
        <v>-1.6904245765730344</v>
      </c>
      <c r="EF6" s="188">
        <f>(ED6*EE6)</f>
        <v>-0.31178393395521636</v>
      </c>
      <c r="EG6" s="190">
        <f>ED6*(EE6^2)</f>
        <v>0.5270472245385215</v>
      </c>
      <c r="EH6" s="102">
        <f>((EG31-EG33)/2738)+(24/(2*2738*2738))</f>
        <v>0.00036407906525391925</v>
      </c>
      <c r="EI6">
        <f>(EC6*(EC6-1))/(DV$3*(DV$3-1))</f>
        <v>0.03396359655432027</v>
      </c>
      <c r="EJ6">
        <f>1/EI6</f>
        <v>29.443289328932895</v>
      </c>
      <c r="EK6">
        <f>((ED6^3)-(ED6^2)^2)/DV$3</f>
        <v>1.8689412020262495E-06</v>
      </c>
    </row>
    <row r="7" spans="1:141" ht="13.5" thickTop="1">
      <c r="A7" s="22" t="s">
        <v>10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>
        <v>3</v>
      </c>
      <c r="R7" s="25"/>
      <c r="S7" s="25"/>
      <c r="T7" s="25"/>
      <c r="U7" s="26"/>
      <c r="V7" s="54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6"/>
      <c r="AR7" s="54"/>
      <c r="AS7" s="25"/>
      <c r="AT7" s="25"/>
      <c r="AU7" s="25"/>
      <c r="AV7" s="25"/>
      <c r="AW7" s="25"/>
      <c r="AX7" s="25"/>
      <c r="AY7" s="25"/>
      <c r="AZ7" s="25"/>
      <c r="BA7" s="25"/>
      <c r="BB7" s="25">
        <v>4</v>
      </c>
      <c r="BC7" s="25"/>
      <c r="BD7" s="25"/>
      <c r="BE7" s="25"/>
      <c r="BF7" s="25"/>
      <c r="BG7" s="25"/>
      <c r="BH7" s="25">
        <v>1</v>
      </c>
      <c r="BI7" s="25">
        <v>2</v>
      </c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6"/>
      <c r="CF7" s="54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>
        <v>8</v>
      </c>
      <c r="CR7" s="25"/>
      <c r="CS7" s="25"/>
      <c r="CT7" s="25"/>
      <c r="CU7" s="25"/>
      <c r="CV7" s="25"/>
      <c r="CW7" s="25"/>
      <c r="CX7" s="25"/>
      <c r="CY7" s="26"/>
      <c r="CZ7" s="54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S7" s="139" t="s">
        <v>6</v>
      </c>
      <c r="DT7" s="145">
        <f aca="true" t="shared" si="0" ref="DT7:DT31">SUM(B6:DP6)</f>
        <v>505</v>
      </c>
      <c r="EB7" s="137" t="s">
        <v>10</v>
      </c>
      <c r="EC7" s="24">
        <v>18</v>
      </c>
      <c r="ED7" s="76">
        <f aca="true" t="shared" si="1" ref="ED7:ED30">(EC7/2738)</f>
        <v>0.006574141709276844</v>
      </c>
      <c r="EE7" s="75">
        <f aca="true" t="shared" si="2" ref="EE7:EE30">LN(ED7)</f>
        <v>-5.02461124795223</v>
      </c>
      <c r="EF7" s="76">
        <f aca="true" t="shared" si="3" ref="EF7:EF30">(ED7*EE7)</f>
        <v>-0.033032506378064326</v>
      </c>
      <c r="EG7" s="86">
        <f aca="true" t="shared" si="4" ref="EG7:EG30">ED7*(EE7^2)</f>
        <v>0.16597550309527578</v>
      </c>
      <c r="EI7">
        <f aca="true" t="shared" si="5" ref="EI7:EI30">(EC7*(EC7-1))/(DV$3*(DV$3-1))</f>
        <v>4.0833178318489715E-05</v>
      </c>
      <c r="EJ7">
        <f aca="true" t="shared" si="6" ref="EJ7:EJ30">1/EI7</f>
        <v>24489.88888888889</v>
      </c>
      <c r="EK7">
        <f aca="true" t="shared" si="7" ref="EK7:EK30">((ED7^3)-(ED7^2)^2)/DV$3</f>
        <v>1.030906315886774E-10</v>
      </c>
    </row>
    <row r="8" spans="1:141" s="27" customFormat="1" ht="12.75">
      <c r="A8" s="23" t="s">
        <v>11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5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>
        <v>2</v>
      </c>
      <c r="AP8" s="25"/>
      <c r="AQ8" s="26">
        <v>3</v>
      </c>
      <c r="AR8" s="54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>
        <v>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>
        <v>1</v>
      </c>
      <c r="CA8" s="25"/>
      <c r="CB8" s="25">
        <v>1</v>
      </c>
      <c r="CC8" s="25"/>
      <c r="CD8" s="25"/>
      <c r="CE8" s="26"/>
      <c r="CF8" s="54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>
        <v>3</v>
      </c>
      <c r="CR8" s="25"/>
      <c r="CS8" s="25"/>
      <c r="CT8" s="25">
        <v>3</v>
      </c>
      <c r="CU8" s="25"/>
      <c r="CV8" s="25">
        <v>10</v>
      </c>
      <c r="CW8" s="25"/>
      <c r="CX8" s="25"/>
      <c r="CY8" s="26"/>
      <c r="CZ8" s="54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>
        <v>1</v>
      </c>
      <c r="DP8" s="25"/>
      <c r="DS8" s="137" t="s">
        <v>10</v>
      </c>
      <c r="DT8" s="143">
        <f t="shared" si="0"/>
        <v>18</v>
      </c>
      <c r="EB8" s="134" t="s">
        <v>11</v>
      </c>
      <c r="EC8" s="24">
        <v>26</v>
      </c>
      <c r="ED8" s="76">
        <f t="shared" si="1"/>
        <v>0.009495982468955442</v>
      </c>
      <c r="EE8" s="75">
        <f t="shared" si="2"/>
        <v>-4.656886467826912</v>
      </c>
      <c r="EF8" s="76">
        <f t="shared" si="3"/>
        <v>-0.04422171225840019</v>
      </c>
      <c r="EG8" s="86">
        <f t="shared" si="4"/>
        <v>0.20593549340027936</v>
      </c>
      <c r="EI8">
        <f t="shared" si="5"/>
        <v>8.673714348698796E-05</v>
      </c>
      <c r="EJ8">
        <f t="shared" si="6"/>
        <v>11529.086153846154</v>
      </c>
      <c r="EK8">
        <f t="shared" si="7"/>
        <v>3.0977224992540113E-10</v>
      </c>
    </row>
    <row r="9" spans="1:141" s="27" customFormat="1" ht="12.75">
      <c r="A9" s="19" t="s">
        <v>13</v>
      </c>
      <c r="B9" s="24"/>
      <c r="C9" s="25"/>
      <c r="D9" s="25">
        <v>1</v>
      </c>
      <c r="E9" s="25"/>
      <c r="F9" s="25"/>
      <c r="G9" s="25"/>
      <c r="H9" s="25"/>
      <c r="I9" s="25"/>
      <c r="J9" s="25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>
        <v>1</v>
      </c>
      <c r="V9" s="54"/>
      <c r="W9" s="25"/>
      <c r="X9" s="25"/>
      <c r="Y9" s="25">
        <v>1</v>
      </c>
      <c r="Z9" s="25"/>
      <c r="AA9" s="25"/>
      <c r="AB9" s="25"/>
      <c r="AC9" s="25"/>
      <c r="AD9" s="25"/>
      <c r="AE9" s="25">
        <v>1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AR9" s="54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6"/>
      <c r="CF9" s="54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6"/>
      <c r="CZ9" s="54"/>
      <c r="DA9" s="25"/>
      <c r="DB9" s="25"/>
      <c r="DC9" s="25"/>
      <c r="DD9" s="25"/>
      <c r="DE9" s="25"/>
      <c r="DF9" s="25"/>
      <c r="DG9" s="25"/>
      <c r="DH9" s="25"/>
      <c r="DI9" s="25"/>
      <c r="DJ9" s="25">
        <v>2</v>
      </c>
      <c r="DK9" s="25"/>
      <c r="DL9" s="25"/>
      <c r="DM9" s="25"/>
      <c r="DN9" s="25"/>
      <c r="DO9" s="25"/>
      <c r="DP9" s="25"/>
      <c r="DS9" s="134" t="s">
        <v>11</v>
      </c>
      <c r="DT9" s="143">
        <f t="shared" si="0"/>
        <v>26</v>
      </c>
      <c r="EB9" s="134" t="s">
        <v>13</v>
      </c>
      <c r="EC9" s="24">
        <v>8</v>
      </c>
      <c r="ED9" s="76">
        <f t="shared" si="1"/>
        <v>0.0029218407596785976</v>
      </c>
      <c r="EE9" s="75">
        <f t="shared" si="2"/>
        <v>-5.835541464168558</v>
      </c>
      <c r="EF9" s="76">
        <f t="shared" si="3"/>
        <v>-0.017050522904802214</v>
      </c>
      <c r="EG9" s="86">
        <f t="shared" si="4"/>
        <v>0.09949903339672904</v>
      </c>
      <c r="EI9">
        <f t="shared" si="5"/>
        <v>7.47273851580204E-06</v>
      </c>
      <c r="EJ9">
        <f t="shared" si="6"/>
        <v>133819.75</v>
      </c>
      <c r="EK9">
        <f t="shared" si="7"/>
        <v>9.083754514228655E-12</v>
      </c>
    </row>
    <row r="10" spans="1:141" s="27" customFormat="1" ht="12.75">
      <c r="A10" s="19" t="s">
        <v>14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3</v>
      </c>
      <c r="S10" s="25"/>
      <c r="T10" s="25"/>
      <c r="U10" s="26"/>
      <c r="V10" s="5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6"/>
      <c r="AR10" s="54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6"/>
      <c r="CF10" s="54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6"/>
      <c r="CZ10" s="54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S10" s="134" t="s">
        <v>13</v>
      </c>
      <c r="DT10" s="143">
        <f t="shared" si="0"/>
        <v>8</v>
      </c>
      <c r="EB10" s="134" t="s">
        <v>14</v>
      </c>
      <c r="EC10" s="24">
        <v>3</v>
      </c>
      <c r="ED10" s="76">
        <f t="shared" si="1"/>
        <v>0.001095690284879474</v>
      </c>
      <c r="EE10" s="75">
        <f t="shared" si="2"/>
        <v>-6.816370717180285</v>
      </c>
      <c r="EF10" s="76">
        <f t="shared" si="3"/>
        <v>-0.007468631172951371</v>
      </c>
      <c r="EG10" s="86">
        <f t="shared" si="4"/>
        <v>0.05090895882472557</v>
      </c>
      <c r="EI10">
        <f t="shared" si="5"/>
        <v>8.006505552645043E-07</v>
      </c>
      <c r="EJ10">
        <f t="shared" si="6"/>
        <v>1248984.3333333333</v>
      </c>
      <c r="EK10">
        <f t="shared" si="7"/>
        <v>4.799034541718284E-13</v>
      </c>
    </row>
    <row r="11" spans="1:141" s="27" customFormat="1" ht="12.75">
      <c r="A11" s="19" t="s">
        <v>15</v>
      </c>
      <c r="B11" s="24"/>
      <c r="C11" s="25"/>
      <c r="D11" s="25"/>
      <c r="E11" s="25"/>
      <c r="F11" s="25"/>
      <c r="G11" s="25"/>
      <c r="H11" s="25"/>
      <c r="I11" s="25">
        <v>7</v>
      </c>
      <c r="J11" s="25"/>
      <c r="K11" s="25">
        <v>1</v>
      </c>
      <c r="L11" s="25"/>
      <c r="M11" s="25"/>
      <c r="N11" s="25"/>
      <c r="O11" s="25">
        <v>2</v>
      </c>
      <c r="P11" s="25"/>
      <c r="Q11" s="25"/>
      <c r="R11" s="25"/>
      <c r="S11" s="25">
        <v>6</v>
      </c>
      <c r="T11" s="25"/>
      <c r="U11" s="26"/>
      <c r="V11" s="54"/>
      <c r="W11" s="25"/>
      <c r="X11" s="25"/>
      <c r="Y11" s="25"/>
      <c r="Z11" s="25"/>
      <c r="AA11" s="25"/>
      <c r="AB11" s="25"/>
      <c r="AC11" s="25"/>
      <c r="AD11" s="25">
        <v>5</v>
      </c>
      <c r="AE11" s="25">
        <v>4</v>
      </c>
      <c r="AF11" s="25">
        <v>6</v>
      </c>
      <c r="AG11" s="25">
        <v>2</v>
      </c>
      <c r="AH11" s="25"/>
      <c r="AI11" s="25">
        <v>1</v>
      </c>
      <c r="AJ11" s="25">
        <v>1</v>
      </c>
      <c r="AK11" s="25">
        <v>1</v>
      </c>
      <c r="AL11" s="25">
        <v>3</v>
      </c>
      <c r="AM11" s="25">
        <v>17</v>
      </c>
      <c r="AN11" s="25">
        <v>6</v>
      </c>
      <c r="AO11" s="25">
        <v>3</v>
      </c>
      <c r="AP11" s="25">
        <v>9</v>
      </c>
      <c r="AQ11" s="26">
        <v>6</v>
      </c>
      <c r="AR11" s="54"/>
      <c r="AS11" s="25"/>
      <c r="AT11" s="25"/>
      <c r="AU11" s="25"/>
      <c r="AV11" s="25"/>
      <c r="AW11" s="25"/>
      <c r="AX11" s="25">
        <v>1</v>
      </c>
      <c r="AY11" s="25"/>
      <c r="AZ11" s="25"/>
      <c r="BA11" s="25"/>
      <c r="BB11" s="25">
        <v>4</v>
      </c>
      <c r="BC11" s="25"/>
      <c r="BD11" s="25"/>
      <c r="BE11" s="25"/>
      <c r="BF11" s="25">
        <v>8</v>
      </c>
      <c r="BG11" s="25">
        <v>8</v>
      </c>
      <c r="BH11" s="25">
        <v>9</v>
      </c>
      <c r="BI11" s="25">
        <v>7</v>
      </c>
      <c r="BJ11" s="25"/>
      <c r="BK11" s="25"/>
      <c r="BL11" s="25"/>
      <c r="BM11" s="25">
        <v>6</v>
      </c>
      <c r="BN11" s="25"/>
      <c r="BO11" s="25"/>
      <c r="BP11" s="25">
        <v>20</v>
      </c>
      <c r="BQ11" s="25"/>
      <c r="BR11" s="25">
        <v>1</v>
      </c>
      <c r="BS11" s="25"/>
      <c r="BT11" s="25"/>
      <c r="BU11" s="25"/>
      <c r="BV11" s="25"/>
      <c r="BW11" s="25">
        <v>1</v>
      </c>
      <c r="BX11" s="25"/>
      <c r="BY11" s="25"/>
      <c r="BZ11" s="25">
        <v>7</v>
      </c>
      <c r="CA11" s="25"/>
      <c r="CB11" s="25"/>
      <c r="CC11" s="25"/>
      <c r="CD11" s="25"/>
      <c r="CE11" s="26"/>
      <c r="CF11" s="54"/>
      <c r="CG11" s="25"/>
      <c r="CH11" s="25"/>
      <c r="CI11" s="25"/>
      <c r="CJ11" s="25"/>
      <c r="CK11" s="25"/>
      <c r="CL11" s="25"/>
      <c r="CM11" s="25">
        <v>5</v>
      </c>
      <c r="CN11" s="25"/>
      <c r="CO11" s="25">
        <v>15</v>
      </c>
      <c r="CP11" s="25"/>
      <c r="CQ11" s="25"/>
      <c r="CR11" s="25">
        <v>21</v>
      </c>
      <c r="CS11" s="25">
        <v>2</v>
      </c>
      <c r="CT11" s="25"/>
      <c r="CU11" s="25"/>
      <c r="CV11" s="25"/>
      <c r="CW11" s="25"/>
      <c r="CX11" s="25"/>
      <c r="CY11" s="26"/>
      <c r="CZ11" s="54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>
        <v>1</v>
      </c>
      <c r="DM11" s="25"/>
      <c r="DN11" s="25"/>
      <c r="DO11" s="25"/>
      <c r="DP11" s="25"/>
      <c r="DS11" s="134" t="s">
        <v>14</v>
      </c>
      <c r="DT11" s="143">
        <f t="shared" si="0"/>
        <v>3</v>
      </c>
      <c r="EB11" s="134" t="s">
        <v>15</v>
      </c>
      <c r="EC11" s="24">
        <v>196</v>
      </c>
      <c r="ED11" s="76">
        <f t="shared" si="1"/>
        <v>0.07158509861212564</v>
      </c>
      <c r="EE11" s="75">
        <f t="shared" si="2"/>
        <v>-2.636868346617877</v>
      </c>
      <c r="EF11" s="76">
        <f t="shared" si="3"/>
        <v>-0.18876048061983342</v>
      </c>
      <c r="EG11" s="86">
        <f t="shared" si="4"/>
        <v>0.4977365364388159</v>
      </c>
      <c r="EI11">
        <f t="shared" si="5"/>
        <v>0.005100144037034892</v>
      </c>
      <c r="EJ11">
        <f t="shared" si="6"/>
        <v>196.0728937728938</v>
      </c>
      <c r="EK11">
        <f t="shared" si="7"/>
        <v>1.2438744330470177E-07</v>
      </c>
    </row>
    <row r="12" spans="1:141" s="27" customFormat="1" ht="12.75">
      <c r="A12" s="19" t="s">
        <v>16</v>
      </c>
      <c r="B12" s="24"/>
      <c r="C12" s="25"/>
      <c r="D12" s="25">
        <v>2</v>
      </c>
      <c r="E12" s="25"/>
      <c r="F12" s="25">
        <v>8</v>
      </c>
      <c r="G12" s="25">
        <v>48</v>
      </c>
      <c r="H12" s="25">
        <v>2</v>
      </c>
      <c r="I12" s="25">
        <v>4</v>
      </c>
      <c r="J12" s="25">
        <v>4</v>
      </c>
      <c r="K12" s="25"/>
      <c r="L12" s="25"/>
      <c r="M12" s="25">
        <v>6</v>
      </c>
      <c r="N12" s="25">
        <v>2</v>
      </c>
      <c r="O12" s="25">
        <v>10</v>
      </c>
      <c r="P12" s="25"/>
      <c r="Q12" s="25">
        <v>4</v>
      </c>
      <c r="R12" s="25">
        <v>15</v>
      </c>
      <c r="S12" s="25">
        <v>10</v>
      </c>
      <c r="T12" s="25">
        <v>7</v>
      </c>
      <c r="U12" s="26"/>
      <c r="V12" s="54">
        <v>13</v>
      </c>
      <c r="W12" s="25"/>
      <c r="X12" s="25"/>
      <c r="Y12" s="25">
        <v>12</v>
      </c>
      <c r="Z12" s="25">
        <v>3</v>
      </c>
      <c r="AA12" s="25">
        <v>21</v>
      </c>
      <c r="AB12" s="25">
        <v>13</v>
      </c>
      <c r="AC12" s="25"/>
      <c r="AD12" s="25">
        <v>1</v>
      </c>
      <c r="AE12" s="25">
        <v>3</v>
      </c>
      <c r="AF12" s="25">
        <v>5</v>
      </c>
      <c r="AG12" s="25"/>
      <c r="AH12" s="25">
        <v>1</v>
      </c>
      <c r="AI12" s="25"/>
      <c r="AJ12" s="25"/>
      <c r="AK12" s="25"/>
      <c r="AL12" s="25">
        <v>2</v>
      </c>
      <c r="AM12" s="25">
        <v>23</v>
      </c>
      <c r="AN12" s="25">
        <v>3</v>
      </c>
      <c r="AO12" s="25"/>
      <c r="AP12" s="25">
        <v>4</v>
      </c>
      <c r="AQ12" s="26">
        <v>8</v>
      </c>
      <c r="AR12" s="54">
        <v>1</v>
      </c>
      <c r="AS12" s="25"/>
      <c r="AT12" s="25">
        <v>7</v>
      </c>
      <c r="AU12" s="25">
        <v>2</v>
      </c>
      <c r="AV12" s="25"/>
      <c r="AW12" s="25">
        <v>1</v>
      </c>
      <c r="AX12" s="25">
        <v>8</v>
      </c>
      <c r="AY12" s="25"/>
      <c r="AZ12" s="25">
        <v>1</v>
      </c>
      <c r="BA12" s="25">
        <v>3</v>
      </c>
      <c r="BB12" s="25"/>
      <c r="BC12" s="25"/>
      <c r="BD12" s="25"/>
      <c r="BE12" s="25">
        <v>3</v>
      </c>
      <c r="BF12" s="25">
        <v>10</v>
      </c>
      <c r="BG12" s="25"/>
      <c r="BH12" s="25">
        <v>14</v>
      </c>
      <c r="BI12" s="25">
        <v>2</v>
      </c>
      <c r="BJ12" s="25">
        <v>8</v>
      </c>
      <c r="BK12" s="25">
        <v>2</v>
      </c>
      <c r="BL12" s="25">
        <v>42</v>
      </c>
      <c r="BM12" s="25"/>
      <c r="BN12" s="25"/>
      <c r="BO12" s="25">
        <v>14</v>
      </c>
      <c r="BP12" s="25"/>
      <c r="BQ12" s="25">
        <v>1</v>
      </c>
      <c r="BR12" s="25">
        <v>3</v>
      </c>
      <c r="BS12" s="25">
        <v>15</v>
      </c>
      <c r="BT12" s="25"/>
      <c r="BU12" s="25">
        <v>2</v>
      </c>
      <c r="BV12" s="25"/>
      <c r="BW12" s="25">
        <v>1</v>
      </c>
      <c r="BX12" s="25"/>
      <c r="BY12" s="25">
        <v>6</v>
      </c>
      <c r="BZ12" s="25"/>
      <c r="CA12" s="25">
        <v>38</v>
      </c>
      <c r="CB12" s="25">
        <v>22</v>
      </c>
      <c r="CC12" s="25">
        <v>4</v>
      </c>
      <c r="CD12" s="25"/>
      <c r="CE12" s="26">
        <v>6</v>
      </c>
      <c r="CF12" s="54"/>
      <c r="CG12" s="25">
        <v>4</v>
      </c>
      <c r="CH12" s="25">
        <v>8</v>
      </c>
      <c r="CI12" s="25"/>
      <c r="CJ12" s="25"/>
      <c r="CK12" s="25">
        <v>1</v>
      </c>
      <c r="CL12" s="25">
        <v>9</v>
      </c>
      <c r="CM12" s="25">
        <v>1</v>
      </c>
      <c r="CN12" s="25"/>
      <c r="CO12" s="25"/>
      <c r="CP12" s="25">
        <v>7</v>
      </c>
      <c r="CQ12" s="25">
        <v>23</v>
      </c>
      <c r="CR12" s="25">
        <v>7</v>
      </c>
      <c r="CS12" s="25">
        <v>22</v>
      </c>
      <c r="CT12" s="25">
        <v>5</v>
      </c>
      <c r="CU12" s="25">
        <v>11</v>
      </c>
      <c r="CV12" s="25">
        <v>16</v>
      </c>
      <c r="CW12" s="25"/>
      <c r="CX12" s="25">
        <v>2</v>
      </c>
      <c r="CY12" s="26">
        <v>1</v>
      </c>
      <c r="CZ12" s="54"/>
      <c r="DA12" s="25"/>
      <c r="DB12" s="25">
        <v>21</v>
      </c>
      <c r="DC12" s="25">
        <v>24</v>
      </c>
      <c r="DD12" s="25"/>
      <c r="DE12" s="25"/>
      <c r="DF12" s="25">
        <v>5</v>
      </c>
      <c r="DG12" s="25">
        <v>3</v>
      </c>
      <c r="DH12" s="25"/>
      <c r="DI12" s="25">
        <v>11</v>
      </c>
      <c r="DJ12" s="25">
        <v>5</v>
      </c>
      <c r="DK12" s="25"/>
      <c r="DL12" s="25">
        <v>8</v>
      </c>
      <c r="DM12" s="25">
        <v>1</v>
      </c>
      <c r="DN12" s="25"/>
      <c r="DO12" s="25">
        <v>6</v>
      </c>
      <c r="DP12" s="25"/>
      <c r="DS12" s="134" t="s">
        <v>15</v>
      </c>
      <c r="DT12" s="143">
        <f t="shared" si="0"/>
        <v>196</v>
      </c>
      <c r="EB12" s="134" t="s">
        <v>16</v>
      </c>
      <c r="EC12" s="24">
        <v>651</v>
      </c>
      <c r="ED12" s="76">
        <f t="shared" si="1"/>
        <v>0.23776479181884588</v>
      </c>
      <c r="EE12" s="75">
        <f t="shared" si="2"/>
        <v>-1.4364733636398248</v>
      </c>
      <c r="EF12" s="76">
        <f t="shared" si="3"/>
        <v>-0.34154279025914025</v>
      </c>
      <c r="EG12" s="86">
        <f t="shared" si="4"/>
        <v>0.49061712075047836</v>
      </c>
      <c r="EI12">
        <f t="shared" si="5"/>
        <v>0.05646588041002916</v>
      </c>
      <c r="EJ12">
        <f t="shared" si="6"/>
        <v>17.70980976013234</v>
      </c>
      <c r="EK12">
        <f t="shared" si="7"/>
        <v>3.741951857883026E-06</v>
      </c>
    </row>
    <row r="13" spans="1:141" s="27" customFormat="1" ht="12.75">
      <c r="A13" s="19" t="s">
        <v>17</v>
      </c>
      <c r="B13" s="24"/>
      <c r="C13" s="25"/>
      <c r="D13" s="25"/>
      <c r="E13" s="25"/>
      <c r="F13" s="25"/>
      <c r="G13" s="25"/>
      <c r="H13" s="25">
        <v>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54"/>
      <c r="W13" s="25"/>
      <c r="X13" s="25"/>
      <c r="Y13" s="25"/>
      <c r="Z13" s="25"/>
      <c r="AA13" s="25"/>
      <c r="AB13" s="25">
        <v>6</v>
      </c>
      <c r="AC13" s="25"/>
      <c r="AD13" s="25">
        <v>2</v>
      </c>
      <c r="AE13" s="25"/>
      <c r="AF13" s="25">
        <v>3</v>
      </c>
      <c r="AG13" s="25"/>
      <c r="AH13" s="25"/>
      <c r="AI13" s="25"/>
      <c r="AJ13" s="25"/>
      <c r="AK13" s="25"/>
      <c r="AL13" s="25">
        <v>2</v>
      </c>
      <c r="AM13" s="25">
        <v>1</v>
      </c>
      <c r="AN13" s="25">
        <v>11</v>
      </c>
      <c r="AO13" s="25"/>
      <c r="AP13" s="25"/>
      <c r="AQ13" s="26"/>
      <c r="AR13" s="54"/>
      <c r="AS13" s="25">
        <v>2</v>
      </c>
      <c r="AT13" s="25"/>
      <c r="AU13" s="25"/>
      <c r="AV13" s="25"/>
      <c r="AW13" s="25">
        <v>1</v>
      </c>
      <c r="AX13" s="25"/>
      <c r="AY13" s="25"/>
      <c r="AZ13" s="25">
        <v>3</v>
      </c>
      <c r="BA13" s="25">
        <v>1</v>
      </c>
      <c r="BB13" s="25"/>
      <c r="BC13" s="25"/>
      <c r="BD13" s="25"/>
      <c r="BE13" s="25">
        <v>6</v>
      </c>
      <c r="BF13" s="25">
        <v>5</v>
      </c>
      <c r="BG13" s="25"/>
      <c r="BH13" s="25">
        <v>1</v>
      </c>
      <c r="BI13" s="25">
        <v>7</v>
      </c>
      <c r="BJ13" s="25"/>
      <c r="BK13" s="25"/>
      <c r="BL13" s="25"/>
      <c r="BM13" s="25"/>
      <c r="BN13" s="25">
        <v>4</v>
      </c>
      <c r="BO13" s="25">
        <v>3</v>
      </c>
      <c r="BP13" s="25"/>
      <c r="BQ13" s="25"/>
      <c r="BR13" s="25"/>
      <c r="BS13" s="25"/>
      <c r="BT13" s="25"/>
      <c r="BU13" s="25"/>
      <c r="BV13" s="25"/>
      <c r="BW13" s="25">
        <v>7</v>
      </c>
      <c r="BX13" s="25">
        <v>5</v>
      </c>
      <c r="BY13" s="25">
        <v>2</v>
      </c>
      <c r="BZ13" s="25"/>
      <c r="CA13" s="25"/>
      <c r="CB13" s="25">
        <v>7</v>
      </c>
      <c r="CC13" s="25">
        <v>2</v>
      </c>
      <c r="CD13" s="25"/>
      <c r="CE13" s="26">
        <v>19</v>
      </c>
      <c r="CF13" s="54">
        <v>3</v>
      </c>
      <c r="CG13" s="25"/>
      <c r="CH13" s="25"/>
      <c r="CI13" s="25"/>
      <c r="CJ13" s="25"/>
      <c r="CK13" s="25"/>
      <c r="CL13" s="25"/>
      <c r="CM13" s="25"/>
      <c r="CN13" s="25"/>
      <c r="CO13" s="25">
        <v>3</v>
      </c>
      <c r="CP13" s="25"/>
      <c r="CQ13" s="25"/>
      <c r="CR13" s="25"/>
      <c r="CS13" s="25"/>
      <c r="CT13" s="25"/>
      <c r="CU13" s="25"/>
      <c r="CV13" s="25"/>
      <c r="CW13" s="25"/>
      <c r="CX13" s="25"/>
      <c r="CY13" s="26"/>
      <c r="CZ13" s="54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>
        <v>2</v>
      </c>
      <c r="DP13" s="25"/>
      <c r="DS13" s="134" t="s">
        <v>16</v>
      </c>
      <c r="DT13" s="143">
        <f t="shared" si="0"/>
        <v>651</v>
      </c>
      <c r="EB13" s="134" t="s">
        <v>17</v>
      </c>
      <c r="EC13" s="24">
        <v>109</v>
      </c>
      <c r="ED13" s="76">
        <f t="shared" si="1"/>
        <v>0.03981008035062089</v>
      </c>
      <c r="EE13" s="75">
        <f t="shared" si="2"/>
        <v>-3.2236351236192506</v>
      </c>
      <c r="EF13" s="76">
        <f t="shared" si="3"/>
        <v>-0.12833317329236607</v>
      </c>
      <c r="EG13" s="86">
        <f t="shared" si="4"/>
        <v>0.41369932495078726</v>
      </c>
      <c r="EI13">
        <f t="shared" si="5"/>
        <v>0.0015708763894289573</v>
      </c>
      <c r="EJ13">
        <f t="shared" si="6"/>
        <v>636.587325857968</v>
      </c>
      <c r="EK13">
        <f t="shared" si="7"/>
        <v>2.2125997599529005E-08</v>
      </c>
    </row>
    <row r="14" spans="1:141" s="27" customFormat="1" ht="12.75">
      <c r="A14" s="19" t="s">
        <v>18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6"/>
      <c r="AR14" s="54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>
        <v>3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54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6"/>
      <c r="CZ14" s="54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S14" s="134" t="s">
        <v>17</v>
      </c>
      <c r="DT14" s="143">
        <f t="shared" si="0"/>
        <v>109</v>
      </c>
      <c r="EB14" s="134" t="s">
        <v>18</v>
      </c>
      <c r="EC14" s="24">
        <v>3</v>
      </c>
      <c r="ED14" s="76">
        <f t="shared" si="1"/>
        <v>0.001095690284879474</v>
      </c>
      <c r="EE14" s="75">
        <f t="shared" si="2"/>
        <v>-6.816370717180285</v>
      </c>
      <c r="EF14" s="76">
        <f t="shared" si="3"/>
        <v>-0.007468631172951371</v>
      </c>
      <c r="EG14" s="86">
        <f t="shared" si="4"/>
        <v>0.05090895882472557</v>
      </c>
      <c r="EI14">
        <f t="shared" si="5"/>
        <v>8.006505552645043E-07</v>
      </c>
      <c r="EJ14">
        <f t="shared" si="6"/>
        <v>1248984.3333333333</v>
      </c>
      <c r="EK14">
        <f t="shared" si="7"/>
        <v>4.799034541718284E-13</v>
      </c>
    </row>
    <row r="15" spans="1:141" s="27" customFormat="1" ht="12.75">
      <c r="A15" s="19" t="s">
        <v>19</v>
      </c>
      <c r="B15" s="24">
        <v>41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5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>
        <v>7</v>
      </c>
      <c r="AI15" s="25"/>
      <c r="AJ15" s="25"/>
      <c r="AK15" s="25"/>
      <c r="AL15" s="25"/>
      <c r="AM15" s="25"/>
      <c r="AN15" s="25">
        <v>8</v>
      </c>
      <c r="AO15" s="25"/>
      <c r="AP15" s="25"/>
      <c r="AQ15" s="26"/>
      <c r="AR15" s="54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>
        <v>12</v>
      </c>
      <c r="BF15" s="25">
        <v>2</v>
      </c>
      <c r="BG15" s="25"/>
      <c r="BH15" s="25"/>
      <c r="BI15" s="25">
        <v>10</v>
      </c>
      <c r="BJ15" s="25">
        <v>1</v>
      </c>
      <c r="BK15" s="25"/>
      <c r="BL15" s="25"/>
      <c r="BM15" s="25"/>
      <c r="BN15" s="25"/>
      <c r="BO15" s="25">
        <v>5</v>
      </c>
      <c r="BP15" s="25"/>
      <c r="BQ15" s="25"/>
      <c r="BR15" s="25"/>
      <c r="BS15" s="25"/>
      <c r="BT15" s="25">
        <v>6</v>
      </c>
      <c r="BU15" s="25"/>
      <c r="BV15" s="25"/>
      <c r="BW15" s="25"/>
      <c r="BX15" s="25">
        <v>36</v>
      </c>
      <c r="BY15" s="25"/>
      <c r="BZ15" s="25"/>
      <c r="CA15" s="25"/>
      <c r="CB15" s="25">
        <v>5</v>
      </c>
      <c r="CC15" s="25"/>
      <c r="CD15" s="25"/>
      <c r="CE15" s="26">
        <v>8</v>
      </c>
      <c r="CF15" s="54">
        <v>2</v>
      </c>
      <c r="CG15" s="25">
        <v>1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>
        <v>2</v>
      </c>
      <c r="CX15" s="25"/>
      <c r="CY15" s="26"/>
      <c r="CZ15" s="54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>
        <v>7</v>
      </c>
      <c r="DN15" s="25"/>
      <c r="DO15" s="25">
        <v>16</v>
      </c>
      <c r="DP15" s="25"/>
      <c r="DS15" s="134" t="s">
        <v>18</v>
      </c>
      <c r="DT15" s="143">
        <f t="shared" si="0"/>
        <v>3</v>
      </c>
      <c r="EB15" s="134" t="s">
        <v>19</v>
      </c>
      <c r="EC15" s="24">
        <v>169</v>
      </c>
      <c r="ED15" s="76">
        <f t="shared" si="1"/>
        <v>0.06172388604821037</v>
      </c>
      <c r="EE15" s="75">
        <f t="shared" si="2"/>
        <v>-2.7850842909253206</v>
      </c>
      <c r="EF15" s="76">
        <f t="shared" si="3"/>
        <v>-0.17190622540773529</v>
      </c>
      <c r="EG15" s="86">
        <f t="shared" si="4"/>
        <v>0.47877332789535076</v>
      </c>
      <c r="EI15">
        <f t="shared" si="5"/>
        <v>0.003788678427511634</v>
      </c>
      <c r="EJ15">
        <f t="shared" si="6"/>
        <v>263.9442800788955</v>
      </c>
      <c r="EK15">
        <f t="shared" si="7"/>
        <v>8.058551748701176E-08</v>
      </c>
    </row>
    <row r="16" spans="1:141" s="27" customFormat="1" ht="12.75">
      <c r="A16" s="19" t="s">
        <v>20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5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R16" s="54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6"/>
      <c r="CF16" s="54"/>
      <c r="CG16" s="25"/>
      <c r="CH16" s="25">
        <v>1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>
        <v>1</v>
      </c>
      <c r="CX16" s="25"/>
      <c r="CY16" s="26"/>
      <c r="CZ16" s="54">
        <v>1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S16" s="134" t="s">
        <v>19</v>
      </c>
      <c r="DT16" s="143">
        <f t="shared" si="0"/>
        <v>169</v>
      </c>
      <c r="EB16" s="134" t="s">
        <v>20</v>
      </c>
      <c r="EC16" s="24">
        <v>3</v>
      </c>
      <c r="ED16" s="76">
        <f t="shared" si="1"/>
        <v>0.001095690284879474</v>
      </c>
      <c r="EE16" s="75">
        <f t="shared" si="2"/>
        <v>-6.816370717180285</v>
      </c>
      <c r="EF16" s="76">
        <f t="shared" si="3"/>
        <v>-0.007468631172951371</v>
      </c>
      <c r="EG16" s="86">
        <f t="shared" si="4"/>
        <v>0.05090895882472557</v>
      </c>
      <c r="EI16">
        <f t="shared" si="5"/>
        <v>8.006505552645043E-07</v>
      </c>
      <c r="EJ16">
        <f t="shared" si="6"/>
        <v>1248984.3333333333</v>
      </c>
      <c r="EK16">
        <f t="shared" si="7"/>
        <v>4.799034541718284E-13</v>
      </c>
    </row>
    <row r="17" spans="1:141" s="27" customFormat="1" ht="12.75">
      <c r="A17" s="19" t="s">
        <v>22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5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54"/>
      <c r="AS17" s="25"/>
      <c r="AT17" s="25"/>
      <c r="AU17" s="25"/>
      <c r="AV17" s="25"/>
      <c r="AW17" s="25"/>
      <c r="AX17" s="25"/>
      <c r="AY17" s="25"/>
      <c r="AZ17" s="25">
        <v>1</v>
      </c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>
        <v>4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6"/>
      <c r="CF17" s="54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6"/>
      <c r="CZ17" s="54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S17" s="134" t="s">
        <v>20</v>
      </c>
      <c r="DT17" s="143">
        <f t="shared" si="0"/>
        <v>3</v>
      </c>
      <c r="EB17" s="134" t="s">
        <v>22</v>
      </c>
      <c r="EC17" s="24">
        <v>5</v>
      </c>
      <c r="ED17" s="76">
        <f t="shared" si="1"/>
        <v>0.0018261504747991235</v>
      </c>
      <c r="EE17" s="75">
        <f t="shared" si="2"/>
        <v>-6.305545093414294</v>
      </c>
      <c r="EF17" s="76">
        <f t="shared" si="3"/>
        <v>-0.011514874166205795</v>
      </c>
      <c r="EG17" s="86">
        <f t="shared" si="4"/>
        <v>0.07260755830000197</v>
      </c>
      <c r="EI17">
        <f t="shared" si="5"/>
        <v>2.668835184215014E-06</v>
      </c>
      <c r="EJ17">
        <f t="shared" si="6"/>
        <v>374695.3</v>
      </c>
      <c r="EK17">
        <f t="shared" si="7"/>
        <v>2.220150552257444E-12</v>
      </c>
    </row>
    <row r="18" spans="1:141" s="27" customFormat="1" ht="12.75">
      <c r="A18" s="28" t="s">
        <v>23</v>
      </c>
      <c r="B18" s="24"/>
      <c r="C18" s="25"/>
      <c r="D18" s="25"/>
      <c r="E18" s="25"/>
      <c r="F18" s="25">
        <v>1</v>
      </c>
      <c r="G18" s="25">
        <v>3</v>
      </c>
      <c r="H18" s="25">
        <v>2</v>
      </c>
      <c r="I18" s="25"/>
      <c r="J18" s="25">
        <v>2</v>
      </c>
      <c r="K18" s="25"/>
      <c r="L18" s="25"/>
      <c r="M18" s="25"/>
      <c r="N18" s="25"/>
      <c r="O18" s="25">
        <v>4</v>
      </c>
      <c r="P18" s="25"/>
      <c r="Q18" s="25">
        <v>3</v>
      </c>
      <c r="R18" s="25"/>
      <c r="S18" s="25">
        <v>1</v>
      </c>
      <c r="T18" s="25"/>
      <c r="U18" s="26"/>
      <c r="V18" s="54"/>
      <c r="W18" s="25"/>
      <c r="X18" s="25"/>
      <c r="Y18" s="25"/>
      <c r="Z18" s="25">
        <v>1</v>
      </c>
      <c r="AA18" s="25">
        <v>2</v>
      </c>
      <c r="AB18" s="25"/>
      <c r="AC18" s="25">
        <v>1</v>
      </c>
      <c r="AD18" s="25">
        <v>2</v>
      </c>
      <c r="AE18" s="25">
        <v>3</v>
      </c>
      <c r="AF18" s="25">
        <v>2</v>
      </c>
      <c r="AG18" s="25"/>
      <c r="AH18" s="25"/>
      <c r="AI18" s="25">
        <v>1</v>
      </c>
      <c r="AJ18" s="25">
        <v>14</v>
      </c>
      <c r="AK18" s="25"/>
      <c r="AL18" s="25"/>
      <c r="AM18" s="25">
        <v>2</v>
      </c>
      <c r="AN18" s="25"/>
      <c r="AO18" s="25">
        <v>3</v>
      </c>
      <c r="AP18" s="25"/>
      <c r="AQ18" s="26">
        <v>1</v>
      </c>
      <c r="AR18" s="54"/>
      <c r="AS18" s="25"/>
      <c r="AT18" s="25">
        <v>4</v>
      </c>
      <c r="AU18" s="25">
        <v>4</v>
      </c>
      <c r="AV18" s="25">
        <v>3</v>
      </c>
      <c r="AW18" s="25">
        <v>1</v>
      </c>
      <c r="AX18" s="25">
        <v>3</v>
      </c>
      <c r="AY18" s="25"/>
      <c r="AZ18" s="25"/>
      <c r="BA18" s="25"/>
      <c r="BB18" s="25">
        <v>1</v>
      </c>
      <c r="BC18" s="25"/>
      <c r="BD18" s="25"/>
      <c r="BE18" s="25">
        <v>1</v>
      </c>
      <c r="BF18" s="25">
        <v>3</v>
      </c>
      <c r="BG18" s="25"/>
      <c r="BH18" s="25">
        <v>2</v>
      </c>
      <c r="BI18" s="25">
        <v>1</v>
      </c>
      <c r="BJ18" s="25"/>
      <c r="BK18" s="25">
        <v>1</v>
      </c>
      <c r="BL18" s="25">
        <v>1</v>
      </c>
      <c r="BM18" s="25">
        <v>1</v>
      </c>
      <c r="BN18" s="25"/>
      <c r="BO18" s="25">
        <v>3</v>
      </c>
      <c r="BP18" s="25">
        <v>2</v>
      </c>
      <c r="BQ18" s="25"/>
      <c r="BR18" s="25">
        <v>2</v>
      </c>
      <c r="BS18" s="25">
        <v>2</v>
      </c>
      <c r="BT18" s="25"/>
      <c r="BU18" s="25">
        <v>5</v>
      </c>
      <c r="BV18" s="25"/>
      <c r="BW18" s="25">
        <v>3</v>
      </c>
      <c r="BX18" s="25"/>
      <c r="BY18" s="25">
        <v>8</v>
      </c>
      <c r="BZ18" s="25"/>
      <c r="CA18" s="25"/>
      <c r="CB18" s="25">
        <v>26</v>
      </c>
      <c r="CC18" s="25">
        <v>3</v>
      </c>
      <c r="CD18" s="25"/>
      <c r="CE18" s="26">
        <v>1</v>
      </c>
      <c r="CF18" s="54"/>
      <c r="CG18" s="25"/>
      <c r="CH18" s="25"/>
      <c r="CI18" s="25">
        <v>1</v>
      </c>
      <c r="CJ18" s="25">
        <v>13</v>
      </c>
      <c r="CK18" s="25">
        <v>6</v>
      </c>
      <c r="CL18" s="25"/>
      <c r="CM18" s="25"/>
      <c r="CN18" s="25"/>
      <c r="CO18" s="25">
        <v>8</v>
      </c>
      <c r="CP18" s="25">
        <v>9</v>
      </c>
      <c r="CQ18" s="25">
        <v>1</v>
      </c>
      <c r="CR18" s="25"/>
      <c r="CS18" s="25"/>
      <c r="CT18" s="25"/>
      <c r="CU18" s="25">
        <v>4</v>
      </c>
      <c r="CV18" s="25"/>
      <c r="CW18" s="25"/>
      <c r="CX18" s="25"/>
      <c r="CY18" s="26"/>
      <c r="CZ18" s="54"/>
      <c r="DA18" s="25"/>
      <c r="DB18" s="25"/>
      <c r="DC18" s="25"/>
      <c r="DD18" s="25">
        <v>9</v>
      </c>
      <c r="DE18" s="25">
        <v>15</v>
      </c>
      <c r="DF18" s="25">
        <v>3</v>
      </c>
      <c r="DG18" s="25">
        <v>3</v>
      </c>
      <c r="DH18" s="25">
        <v>1</v>
      </c>
      <c r="DI18" s="25"/>
      <c r="DJ18" s="25"/>
      <c r="DK18" s="25">
        <v>19</v>
      </c>
      <c r="DL18" s="25">
        <v>1</v>
      </c>
      <c r="DM18" s="25"/>
      <c r="DN18" s="25"/>
      <c r="DO18" s="25"/>
      <c r="DP18" s="25">
        <v>1</v>
      </c>
      <c r="DS18" s="134" t="s">
        <v>22</v>
      </c>
      <c r="DT18" s="143">
        <f t="shared" si="0"/>
        <v>5</v>
      </c>
      <c r="EB18" s="134" t="s">
        <v>23</v>
      </c>
      <c r="EC18" s="24">
        <v>223</v>
      </c>
      <c r="ED18" s="76">
        <f t="shared" si="1"/>
        <v>0.08144631117604091</v>
      </c>
      <c r="EE18" s="75">
        <f t="shared" si="2"/>
        <v>-2.5078112343882752</v>
      </c>
      <c r="EF18" s="76">
        <f t="shared" si="3"/>
        <v>-0.20425197416675875</v>
      </c>
      <c r="EG18" s="86">
        <f t="shared" si="4"/>
        <v>0.5122253954613813</v>
      </c>
      <c r="EI18">
        <f t="shared" si="5"/>
        <v>0.006606167731487425</v>
      </c>
      <c r="EJ18">
        <f t="shared" si="6"/>
        <v>151.37369207772795</v>
      </c>
      <c r="EK18">
        <f t="shared" si="7"/>
        <v>1.8125306512361507E-07</v>
      </c>
    </row>
    <row r="19" spans="1:141" s="27" customFormat="1" ht="12.75">
      <c r="A19" s="19" t="s">
        <v>24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54"/>
      <c r="W19" s="25"/>
      <c r="X19" s="25"/>
      <c r="Y19" s="25"/>
      <c r="Z19" s="25"/>
      <c r="AA19" s="25"/>
      <c r="AB19" s="25"/>
      <c r="AC19" s="25"/>
      <c r="AD19" s="25">
        <v>6</v>
      </c>
      <c r="AE19" s="25">
        <v>3</v>
      </c>
      <c r="AF19" s="25">
        <v>10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AR19" s="54"/>
      <c r="AS19" s="25"/>
      <c r="AT19" s="25"/>
      <c r="AU19" s="25"/>
      <c r="AV19" s="25"/>
      <c r="AW19" s="25"/>
      <c r="AX19" s="25"/>
      <c r="AY19" s="25"/>
      <c r="AZ19" s="25">
        <v>3</v>
      </c>
      <c r="BA19" s="25">
        <v>4</v>
      </c>
      <c r="BB19" s="25"/>
      <c r="BC19" s="25"/>
      <c r="BD19" s="25"/>
      <c r="BE19" s="25">
        <v>2</v>
      </c>
      <c r="BF19" s="25"/>
      <c r="BG19" s="25"/>
      <c r="BH19" s="25"/>
      <c r="BI19" s="25"/>
      <c r="BJ19" s="25"/>
      <c r="BK19" s="25"/>
      <c r="BL19" s="25"/>
      <c r="BM19" s="25">
        <v>9</v>
      </c>
      <c r="BN19" s="25"/>
      <c r="BO19" s="25">
        <v>4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6"/>
      <c r="CF19" s="54"/>
      <c r="CG19" s="25"/>
      <c r="CH19" s="25"/>
      <c r="CI19" s="25"/>
      <c r="CJ19" s="25"/>
      <c r="CK19" s="25"/>
      <c r="CL19" s="25">
        <v>6</v>
      </c>
      <c r="CM19" s="25"/>
      <c r="CN19" s="25"/>
      <c r="CO19" s="25">
        <v>4</v>
      </c>
      <c r="CP19" s="25"/>
      <c r="CQ19" s="25"/>
      <c r="CR19" s="25">
        <v>3</v>
      </c>
      <c r="CS19" s="25"/>
      <c r="CT19" s="25"/>
      <c r="CU19" s="25">
        <v>3</v>
      </c>
      <c r="CV19" s="25"/>
      <c r="CW19" s="25"/>
      <c r="CX19" s="25">
        <v>2</v>
      </c>
      <c r="CY19" s="26"/>
      <c r="CZ19" s="54"/>
      <c r="DA19" s="25"/>
      <c r="DB19" s="25"/>
      <c r="DC19" s="25"/>
      <c r="DD19" s="25"/>
      <c r="DE19" s="25"/>
      <c r="DF19" s="25"/>
      <c r="DG19" s="25"/>
      <c r="DH19" s="25"/>
      <c r="DI19" s="25">
        <v>10</v>
      </c>
      <c r="DJ19" s="25">
        <v>1</v>
      </c>
      <c r="DK19" s="25">
        <v>8</v>
      </c>
      <c r="DL19" s="25">
        <v>1</v>
      </c>
      <c r="DM19" s="25"/>
      <c r="DN19" s="25"/>
      <c r="DO19" s="25">
        <v>4</v>
      </c>
      <c r="DP19" s="25"/>
      <c r="DS19" s="134" t="s">
        <v>23</v>
      </c>
      <c r="DT19" s="143">
        <f t="shared" si="0"/>
        <v>223</v>
      </c>
      <c r="EB19" s="134" t="s">
        <v>24</v>
      </c>
      <c r="EC19" s="24">
        <v>83</v>
      </c>
      <c r="ED19" s="76">
        <f t="shared" si="1"/>
        <v>0.03031409788166545</v>
      </c>
      <c r="EE19" s="75">
        <f t="shared" si="2"/>
        <v>-3.4961423980517963</v>
      </c>
      <c r="EF19" s="76">
        <f t="shared" si="3"/>
        <v>-0.10598240286278272</v>
      </c>
      <c r="EG19" s="86">
        <f t="shared" si="4"/>
        <v>0.37052957209598075</v>
      </c>
      <c r="EI19">
        <f t="shared" si="5"/>
        <v>0.0009082046131883694</v>
      </c>
      <c r="EJ19">
        <f t="shared" si="6"/>
        <v>1101.0734645900675</v>
      </c>
      <c r="EK19">
        <f t="shared" si="7"/>
        <v>9.865783561658922E-09</v>
      </c>
    </row>
    <row r="20" spans="1:141" s="27" customFormat="1" ht="12.75">
      <c r="A20" s="19" t="s">
        <v>25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5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>
        <v>1</v>
      </c>
      <c r="AR20" s="54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>
        <v>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>
        <v>1</v>
      </c>
      <c r="CC20" s="25"/>
      <c r="CD20" s="25"/>
      <c r="CE20" s="26"/>
      <c r="CF20" s="54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>
        <v>2</v>
      </c>
      <c r="CV20" s="25"/>
      <c r="CW20" s="25"/>
      <c r="CX20" s="25"/>
      <c r="CY20" s="26"/>
      <c r="CZ20" s="54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S20" s="134" t="s">
        <v>24</v>
      </c>
      <c r="DT20" s="143">
        <f t="shared" si="0"/>
        <v>83</v>
      </c>
      <c r="EB20" s="134" t="s">
        <v>25</v>
      </c>
      <c r="EC20" s="24">
        <v>6</v>
      </c>
      <c r="ED20" s="76">
        <f t="shared" si="1"/>
        <v>0.002191380569758948</v>
      </c>
      <c r="EE20" s="75">
        <f t="shared" si="2"/>
        <v>-6.12322353662034</v>
      </c>
      <c r="EF20" s="76">
        <f t="shared" si="3"/>
        <v>-0.013418313082440481</v>
      </c>
      <c r="EG20" s="86">
        <f t="shared" si="4"/>
        <v>0.08216333048814017</v>
      </c>
      <c r="EI20">
        <f t="shared" si="5"/>
        <v>4.003252776322521E-06</v>
      </c>
      <c r="EJ20">
        <f t="shared" si="6"/>
        <v>249796.86666666667</v>
      </c>
      <c r="EK20">
        <f t="shared" si="7"/>
        <v>3.8350164147639795E-12</v>
      </c>
    </row>
    <row r="21" spans="1:141" s="27" customFormat="1" ht="12.75">
      <c r="A21" s="19" t="s">
        <v>26</v>
      </c>
      <c r="B21" s="24"/>
      <c r="C21" s="25"/>
      <c r="D21" s="25"/>
      <c r="E21" s="25">
        <v>25</v>
      </c>
      <c r="F21" s="25"/>
      <c r="G21" s="25"/>
      <c r="H21" s="25">
        <v>3</v>
      </c>
      <c r="I21" s="25">
        <v>7</v>
      </c>
      <c r="J21" s="25"/>
      <c r="K21" s="25"/>
      <c r="L21" s="25"/>
      <c r="M21" s="25"/>
      <c r="N21" s="25"/>
      <c r="O21" s="25">
        <v>2</v>
      </c>
      <c r="P21" s="25"/>
      <c r="Q21" s="25"/>
      <c r="R21" s="25"/>
      <c r="S21" s="25"/>
      <c r="T21" s="25"/>
      <c r="U21" s="26"/>
      <c r="V21" s="54">
        <v>1</v>
      </c>
      <c r="W21" s="25"/>
      <c r="X21" s="25"/>
      <c r="Y21" s="25"/>
      <c r="Z21" s="25">
        <v>1</v>
      </c>
      <c r="AA21" s="25"/>
      <c r="AB21" s="25"/>
      <c r="AC21" s="25"/>
      <c r="AD21" s="25"/>
      <c r="AE21" s="25"/>
      <c r="AF21" s="25"/>
      <c r="AG21" s="25"/>
      <c r="AH21" s="25"/>
      <c r="AI21" s="25">
        <v>1</v>
      </c>
      <c r="AJ21" s="25"/>
      <c r="AK21" s="25"/>
      <c r="AL21" s="25"/>
      <c r="AM21" s="25"/>
      <c r="AN21" s="25"/>
      <c r="AO21" s="25"/>
      <c r="AP21" s="25"/>
      <c r="AQ21" s="26"/>
      <c r="AR21" s="5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>
        <v>1</v>
      </c>
      <c r="BT21" s="25"/>
      <c r="BU21" s="25"/>
      <c r="BV21" s="25"/>
      <c r="BW21" s="25"/>
      <c r="BX21" s="25">
        <v>1</v>
      </c>
      <c r="BY21" s="25"/>
      <c r="BZ21" s="25"/>
      <c r="CA21" s="25"/>
      <c r="CB21" s="25"/>
      <c r="CC21" s="25"/>
      <c r="CD21" s="25"/>
      <c r="CE21" s="26"/>
      <c r="CF21" s="54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>
        <v>1</v>
      </c>
      <c r="CS21" s="25"/>
      <c r="CT21" s="25"/>
      <c r="CU21" s="25"/>
      <c r="CV21" s="25"/>
      <c r="CW21" s="25"/>
      <c r="CX21" s="25"/>
      <c r="CY21" s="26">
        <v>2</v>
      </c>
      <c r="CZ21" s="54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>
        <v>2</v>
      </c>
      <c r="DO21" s="25"/>
      <c r="DP21" s="25"/>
      <c r="DS21" s="134" t="s">
        <v>25</v>
      </c>
      <c r="DT21" s="143">
        <f t="shared" si="0"/>
        <v>6</v>
      </c>
      <c r="EB21" s="134" t="s">
        <v>26</v>
      </c>
      <c r="EC21" s="24">
        <v>47</v>
      </c>
      <c r="ED21" s="76">
        <f t="shared" si="1"/>
        <v>0.01716581446311176</v>
      </c>
      <c r="EE21" s="75">
        <f t="shared" si="2"/>
        <v>-4.064835404138336</v>
      </c>
      <c r="EF21" s="76">
        <f t="shared" si="3"/>
        <v>-0.06977621037052657</v>
      </c>
      <c r="EG21" s="86">
        <f t="shared" si="4"/>
        <v>0.2836288102807209</v>
      </c>
      <c r="EI21">
        <f t="shared" si="5"/>
        <v>0.00028850108341364305</v>
      </c>
      <c r="EJ21">
        <f t="shared" si="6"/>
        <v>3466.1914893617018</v>
      </c>
      <c r="EK21">
        <f t="shared" si="7"/>
        <v>1.8156831054749594E-09</v>
      </c>
    </row>
    <row r="22" spans="1:141" s="27" customFormat="1" ht="12.75">
      <c r="A22" s="19" t="s">
        <v>28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5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>
        <v>3</v>
      </c>
      <c r="AQ22" s="26"/>
      <c r="AR22" s="54"/>
      <c r="AS22" s="25"/>
      <c r="AT22" s="25"/>
      <c r="AU22" s="25"/>
      <c r="AV22" s="25"/>
      <c r="AW22" s="25"/>
      <c r="AX22" s="25">
        <v>1</v>
      </c>
      <c r="AY22" s="25"/>
      <c r="AZ22" s="25"/>
      <c r="BA22" s="25"/>
      <c r="BB22" s="25"/>
      <c r="BC22" s="25"/>
      <c r="BD22" s="25"/>
      <c r="BE22" s="25"/>
      <c r="BF22" s="25">
        <v>4</v>
      </c>
      <c r="BG22" s="25"/>
      <c r="BH22" s="25"/>
      <c r="BI22" s="25"/>
      <c r="BJ22" s="25">
        <v>1</v>
      </c>
      <c r="BK22" s="25">
        <v>1</v>
      </c>
      <c r="BL22" s="25"/>
      <c r="BM22" s="25"/>
      <c r="BN22" s="25"/>
      <c r="BO22" s="25"/>
      <c r="BP22" s="25">
        <v>2</v>
      </c>
      <c r="BQ22" s="25"/>
      <c r="BR22" s="25"/>
      <c r="BS22" s="25"/>
      <c r="BT22" s="25"/>
      <c r="BU22" s="25"/>
      <c r="BV22" s="25"/>
      <c r="BW22" s="25"/>
      <c r="BX22" s="25"/>
      <c r="BY22" s="25"/>
      <c r="BZ22" s="25">
        <v>5</v>
      </c>
      <c r="CA22" s="25"/>
      <c r="CB22" s="25"/>
      <c r="CC22" s="25"/>
      <c r="CD22" s="25"/>
      <c r="CE22" s="26"/>
      <c r="CF22" s="54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6"/>
      <c r="CZ22" s="54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>
        <v>1</v>
      </c>
      <c r="DO22" s="25"/>
      <c r="DP22" s="25"/>
      <c r="DS22" s="134" t="s">
        <v>26</v>
      </c>
      <c r="DT22" s="143">
        <f t="shared" si="0"/>
        <v>47</v>
      </c>
      <c r="EB22" s="134" t="s">
        <v>28</v>
      </c>
      <c r="EC22" s="24">
        <v>18</v>
      </c>
      <c r="ED22" s="76">
        <f t="shared" si="1"/>
        <v>0.006574141709276844</v>
      </c>
      <c r="EE22" s="75">
        <f t="shared" si="2"/>
        <v>-5.02461124795223</v>
      </c>
      <c r="EF22" s="76">
        <f t="shared" si="3"/>
        <v>-0.033032506378064326</v>
      </c>
      <c r="EG22" s="86">
        <f t="shared" si="4"/>
        <v>0.16597550309527578</v>
      </c>
      <c r="EI22">
        <f t="shared" si="5"/>
        <v>4.0833178318489715E-05</v>
      </c>
      <c r="EJ22">
        <f t="shared" si="6"/>
        <v>24489.88888888889</v>
      </c>
      <c r="EK22">
        <f t="shared" si="7"/>
        <v>1.030906315886774E-10</v>
      </c>
    </row>
    <row r="23" spans="1:141" s="27" customFormat="1" ht="12.75">
      <c r="A23" s="19" t="s">
        <v>29</v>
      </c>
      <c r="B23" s="24">
        <v>11</v>
      </c>
      <c r="C23" s="25">
        <v>33</v>
      </c>
      <c r="D23" s="25"/>
      <c r="E23" s="25"/>
      <c r="F23" s="25">
        <v>13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25"/>
      <c r="X23" s="25">
        <v>13</v>
      </c>
      <c r="Y23" s="25">
        <v>3</v>
      </c>
      <c r="Z23" s="25"/>
      <c r="AA23" s="25"/>
      <c r="AB23" s="25">
        <v>3</v>
      </c>
      <c r="AC23" s="25"/>
      <c r="AD23" s="25">
        <v>17</v>
      </c>
      <c r="AE23" s="25">
        <v>4</v>
      </c>
      <c r="AF23" s="25">
        <v>9</v>
      </c>
      <c r="AG23" s="25">
        <v>7</v>
      </c>
      <c r="AH23" s="25"/>
      <c r="AI23" s="25"/>
      <c r="AJ23" s="25"/>
      <c r="AK23" s="25"/>
      <c r="AL23" s="25"/>
      <c r="AM23" s="25"/>
      <c r="AN23" s="25"/>
      <c r="AO23" s="25"/>
      <c r="AP23" s="25"/>
      <c r="AQ23" s="26"/>
      <c r="AR23" s="54">
        <v>15</v>
      </c>
      <c r="AS23" s="25">
        <v>9</v>
      </c>
      <c r="AT23" s="25"/>
      <c r="AU23" s="25"/>
      <c r="AV23" s="25"/>
      <c r="AW23" s="25">
        <v>1</v>
      </c>
      <c r="AX23" s="25"/>
      <c r="AY23" s="25">
        <v>2</v>
      </c>
      <c r="AZ23" s="25">
        <v>3</v>
      </c>
      <c r="BA23" s="25"/>
      <c r="BB23" s="25"/>
      <c r="BC23" s="25">
        <v>1</v>
      </c>
      <c r="BD23" s="25">
        <v>7</v>
      </c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>
        <v>25</v>
      </c>
      <c r="BR23" s="25"/>
      <c r="BS23" s="25">
        <v>22</v>
      </c>
      <c r="BT23" s="25">
        <v>30</v>
      </c>
      <c r="BU23" s="25"/>
      <c r="BV23" s="25">
        <v>11</v>
      </c>
      <c r="BW23" s="25"/>
      <c r="BX23" s="25"/>
      <c r="BY23" s="25"/>
      <c r="BZ23" s="25"/>
      <c r="CA23" s="25">
        <v>7</v>
      </c>
      <c r="CB23" s="25"/>
      <c r="CC23" s="25"/>
      <c r="CD23" s="25"/>
      <c r="CE23" s="26">
        <v>34</v>
      </c>
      <c r="CF23" s="54">
        <v>15</v>
      </c>
      <c r="CG23" s="25">
        <v>10</v>
      </c>
      <c r="CH23" s="25"/>
      <c r="CI23" s="25">
        <v>1</v>
      </c>
      <c r="CJ23" s="25"/>
      <c r="CK23" s="25">
        <v>1</v>
      </c>
      <c r="CL23" s="25">
        <v>4</v>
      </c>
      <c r="CM23" s="25"/>
      <c r="CN23" s="25"/>
      <c r="CO23" s="25"/>
      <c r="CP23" s="25">
        <v>4</v>
      </c>
      <c r="CQ23" s="25"/>
      <c r="CR23" s="25">
        <v>2</v>
      </c>
      <c r="CS23" s="25">
        <v>8</v>
      </c>
      <c r="CT23" s="25">
        <v>8</v>
      </c>
      <c r="CU23" s="25"/>
      <c r="CV23" s="25"/>
      <c r="CW23" s="25">
        <v>17</v>
      </c>
      <c r="CX23" s="25"/>
      <c r="CY23" s="26">
        <v>16</v>
      </c>
      <c r="CZ23" s="54">
        <v>11</v>
      </c>
      <c r="DA23" s="25">
        <v>54</v>
      </c>
      <c r="DB23" s="25">
        <v>37</v>
      </c>
      <c r="DC23" s="25"/>
      <c r="DD23" s="25"/>
      <c r="DE23" s="25"/>
      <c r="DF23" s="25">
        <v>17</v>
      </c>
      <c r="DG23" s="25">
        <v>2</v>
      </c>
      <c r="DH23" s="25">
        <v>10</v>
      </c>
      <c r="DI23" s="25">
        <v>3</v>
      </c>
      <c r="DJ23" s="25"/>
      <c r="DK23" s="25">
        <v>15</v>
      </c>
      <c r="DL23" s="25">
        <v>20</v>
      </c>
      <c r="DM23" s="25"/>
      <c r="DN23" s="25">
        <v>15</v>
      </c>
      <c r="DO23" s="25"/>
      <c r="DP23" s="25"/>
      <c r="DS23" s="134" t="s">
        <v>28</v>
      </c>
      <c r="DT23" s="143">
        <f t="shared" si="0"/>
        <v>18</v>
      </c>
      <c r="EB23" s="134" t="s">
        <v>29</v>
      </c>
      <c r="EC23" s="24">
        <v>550</v>
      </c>
      <c r="ED23" s="76">
        <f t="shared" si="1"/>
        <v>0.20087655222790357</v>
      </c>
      <c r="EE23" s="75">
        <f t="shared" si="2"/>
        <v>-1.6050647276218777</v>
      </c>
      <c r="EF23" s="76">
        <f t="shared" si="3"/>
        <v>-0.3224198685873019</v>
      </c>
      <c r="EG23" s="86">
        <f t="shared" si="4"/>
        <v>0.5175047585539594</v>
      </c>
      <c r="EI23">
        <f t="shared" si="5"/>
        <v>0.04029273919368618</v>
      </c>
      <c r="EJ23">
        <f t="shared" si="6"/>
        <v>24.818367279350884</v>
      </c>
      <c r="EK23">
        <f t="shared" si="7"/>
        <v>2.365746287047051E-06</v>
      </c>
    </row>
    <row r="24" spans="1:141" s="27" customFormat="1" ht="12.75">
      <c r="A24" s="19" t="s">
        <v>30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5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6"/>
      <c r="AR24" s="54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>
        <v>2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6"/>
      <c r="CF24" s="54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6"/>
      <c r="CZ24" s="54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S24" s="134" t="s">
        <v>29</v>
      </c>
      <c r="DT24" s="143">
        <f t="shared" si="0"/>
        <v>550</v>
      </c>
      <c r="EB24" s="134" t="s">
        <v>30</v>
      </c>
      <c r="EC24" s="24">
        <v>2</v>
      </c>
      <c r="ED24" s="76">
        <f t="shared" si="1"/>
        <v>0.0007304601899196494</v>
      </c>
      <c r="EE24" s="75">
        <f t="shared" si="2"/>
        <v>-7.221835825288449</v>
      </c>
      <c r="EF24" s="76">
        <f t="shared" si="3"/>
        <v>-0.0052752635685087285</v>
      </c>
      <c r="EG24" s="86">
        <f t="shared" si="4"/>
        <v>0.03809708742689532</v>
      </c>
      <c r="EI24">
        <f t="shared" si="5"/>
        <v>2.668835184215014E-07</v>
      </c>
      <c r="EJ24">
        <f t="shared" si="6"/>
        <v>3746953</v>
      </c>
      <c r="EK24">
        <f t="shared" si="7"/>
        <v>1.4224560640413005E-13</v>
      </c>
    </row>
    <row r="25" spans="1:141" s="27" customFormat="1" ht="12.75">
      <c r="A25" s="19" t="s">
        <v>31</v>
      </c>
      <c r="B25" s="24"/>
      <c r="C25" s="25"/>
      <c r="D25" s="25"/>
      <c r="E25" s="25"/>
      <c r="F25" s="25"/>
      <c r="G25" s="25"/>
      <c r="H25" s="25">
        <v>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5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6"/>
      <c r="AR25" s="54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6"/>
      <c r="CF25" s="54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6"/>
      <c r="CZ25" s="54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S25" s="134" t="s">
        <v>30</v>
      </c>
      <c r="DT25" s="143">
        <f t="shared" si="0"/>
        <v>2</v>
      </c>
      <c r="EB25" s="134" t="s">
        <v>31</v>
      </c>
      <c r="EC25" s="24">
        <v>1</v>
      </c>
      <c r="ED25" s="76">
        <f t="shared" si="1"/>
        <v>0.0003652300949598247</v>
      </c>
      <c r="EE25" s="75">
        <f t="shared" si="2"/>
        <v>-7.914983005848394</v>
      </c>
      <c r="EF25" s="76">
        <f t="shared" si="3"/>
        <v>-0.0028907899948314077</v>
      </c>
      <c r="EG25" s="86">
        <f t="shared" si="4"/>
        <v>0.02288055368256716</v>
      </c>
      <c r="EI25">
        <f t="shared" si="5"/>
        <v>0</v>
      </c>
      <c r="EJ25"/>
      <c r="EK25">
        <f t="shared" si="7"/>
        <v>1.778719959466849E-14</v>
      </c>
    </row>
    <row r="26" spans="1:141" s="27" customFormat="1" ht="12.75">
      <c r="A26" s="19" t="s">
        <v>32</v>
      </c>
      <c r="B26" s="24"/>
      <c r="C26" s="25"/>
      <c r="D26" s="25">
        <v>1</v>
      </c>
      <c r="E26" s="25"/>
      <c r="F26" s="25"/>
      <c r="G26" s="25"/>
      <c r="H26" s="25"/>
      <c r="I26" s="25"/>
      <c r="J26" s="25"/>
      <c r="K26" s="25">
        <v>3</v>
      </c>
      <c r="L26" s="25">
        <v>4</v>
      </c>
      <c r="M26" s="25"/>
      <c r="N26" s="25"/>
      <c r="O26" s="25"/>
      <c r="P26" s="25"/>
      <c r="Q26" s="25"/>
      <c r="R26" s="25"/>
      <c r="S26" s="25"/>
      <c r="T26" s="25"/>
      <c r="U26" s="26">
        <v>3</v>
      </c>
      <c r="V26" s="54">
        <v>1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6"/>
      <c r="AR26" s="54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6"/>
      <c r="CF26" s="54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6"/>
      <c r="CZ26" s="54"/>
      <c r="DA26" s="25"/>
      <c r="DB26" s="25">
        <v>3</v>
      </c>
      <c r="DC26" s="25"/>
      <c r="DD26" s="25"/>
      <c r="DE26" s="25"/>
      <c r="DF26" s="25"/>
      <c r="DG26" s="25"/>
      <c r="DH26" s="25">
        <v>1</v>
      </c>
      <c r="DI26" s="25"/>
      <c r="DJ26" s="25"/>
      <c r="DK26" s="25"/>
      <c r="DL26" s="25"/>
      <c r="DM26" s="25"/>
      <c r="DN26" s="25"/>
      <c r="DO26" s="25"/>
      <c r="DP26" s="25"/>
      <c r="DS26" s="134" t="s">
        <v>31</v>
      </c>
      <c r="DT26" s="143">
        <f t="shared" si="0"/>
        <v>1</v>
      </c>
      <c r="EB26" s="134" t="s">
        <v>32</v>
      </c>
      <c r="EC26" s="24">
        <v>16</v>
      </c>
      <c r="ED26" s="76">
        <f t="shared" si="1"/>
        <v>0.005843681519357195</v>
      </c>
      <c r="EE26" s="75">
        <f t="shared" si="2"/>
        <v>-5.1423942836086125</v>
      </c>
      <c r="EF26" s="76">
        <f t="shared" si="3"/>
        <v>-0.030050514440371733</v>
      </c>
      <c r="EG26" s="86">
        <f t="shared" si="4"/>
        <v>0.15453159367766567</v>
      </c>
      <c r="EI26">
        <f t="shared" si="5"/>
        <v>3.202602221058017E-05</v>
      </c>
      <c r="EJ26">
        <f t="shared" si="6"/>
        <v>31224.608333333334</v>
      </c>
      <c r="EK26">
        <f t="shared" si="7"/>
        <v>7.245708362704879E-11</v>
      </c>
    </row>
    <row r="27" spans="1:141" ht="12.75">
      <c r="A27" s="21" t="s">
        <v>54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57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6"/>
      <c r="AR27" s="57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>
        <v>1</v>
      </c>
      <c r="BT27" s="55"/>
      <c r="BU27" s="55"/>
      <c r="BV27" s="55"/>
      <c r="BW27" s="55">
        <v>1</v>
      </c>
      <c r="BX27" s="55"/>
      <c r="BY27" s="55"/>
      <c r="BZ27" s="55"/>
      <c r="CA27" s="55"/>
      <c r="CB27" s="55">
        <v>1</v>
      </c>
      <c r="CC27" s="55"/>
      <c r="CD27" s="55"/>
      <c r="CE27" s="56"/>
      <c r="CF27" s="57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6"/>
      <c r="CZ27" s="57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>
        <v>2</v>
      </c>
      <c r="DM27" s="55"/>
      <c r="DN27" s="55"/>
      <c r="DO27" s="55"/>
      <c r="DP27" s="55"/>
      <c r="DS27" s="134" t="s">
        <v>32</v>
      </c>
      <c r="DT27" s="143">
        <f t="shared" si="0"/>
        <v>16</v>
      </c>
      <c r="EB27" s="136" t="s">
        <v>54</v>
      </c>
      <c r="EC27" s="24">
        <v>5</v>
      </c>
      <c r="ED27" s="76">
        <f t="shared" si="1"/>
        <v>0.0018261504747991235</v>
      </c>
      <c r="EE27" s="75">
        <f t="shared" si="2"/>
        <v>-6.305545093414294</v>
      </c>
      <c r="EF27" s="76">
        <f t="shared" si="3"/>
        <v>-0.011514874166205795</v>
      </c>
      <c r="EG27" s="86">
        <f t="shared" si="4"/>
        <v>0.07260755830000197</v>
      </c>
      <c r="EI27">
        <f t="shared" si="5"/>
        <v>2.668835184215014E-06</v>
      </c>
      <c r="EJ27">
        <f t="shared" si="6"/>
        <v>374695.3</v>
      </c>
      <c r="EK27">
        <f t="shared" si="7"/>
        <v>2.220150552257444E-12</v>
      </c>
    </row>
    <row r="28" spans="1:141" s="27" customFormat="1" ht="12.75">
      <c r="A28" s="29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5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  <c r="AR28" s="54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>
        <v>1</v>
      </c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6"/>
      <c r="CF28" s="54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6"/>
      <c r="CZ28" s="54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S28" s="136" t="s">
        <v>54</v>
      </c>
      <c r="DT28" s="143">
        <f t="shared" si="0"/>
        <v>5</v>
      </c>
      <c r="EB28" s="135" t="s">
        <v>34</v>
      </c>
      <c r="EC28" s="24">
        <v>1</v>
      </c>
      <c r="ED28" s="76">
        <f t="shared" si="1"/>
        <v>0.0003652300949598247</v>
      </c>
      <c r="EE28" s="75">
        <f t="shared" si="2"/>
        <v>-7.914983005848394</v>
      </c>
      <c r="EF28" s="76">
        <f t="shared" si="3"/>
        <v>-0.0028907899948314077</v>
      </c>
      <c r="EG28" s="86">
        <f t="shared" si="4"/>
        <v>0.02288055368256716</v>
      </c>
      <c r="EI28">
        <f t="shared" si="5"/>
        <v>0</v>
      </c>
      <c r="EJ28"/>
      <c r="EK28">
        <f t="shared" si="7"/>
        <v>1.778719959466849E-14</v>
      </c>
    </row>
    <row r="29" spans="1:141" s="27" customFormat="1" ht="12.75">
      <c r="A29" s="28" t="s">
        <v>36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54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54"/>
      <c r="CG29" s="25"/>
      <c r="CH29" s="25"/>
      <c r="CI29" s="25"/>
      <c r="CJ29" s="25"/>
      <c r="CK29" s="25"/>
      <c r="CL29" s="25"/>
      <c r="CM29" s="25"/>
      <c r="CN29" s="25"/>
      <c r="CO29" s="25"/>
      <c r="CP29" s="25">
        <v>1</v>
      </c>
      <c r="CQ29" s="25"/>
      <c r="CR29" s="25"/>
      <c r="CS29" s="25">
        <v>2</v>
      </c>
      <c r="CT29" s="25"/>
      <c r="CU29" s="25"/>
      <c r="CV29" s="25"/>
      <c r="CW29" s="25"/>
      <c r="CX29" s="25">
        <v>2</v>
      </c>
      <c r="CY29" s="26"/>
      <c r="CZ29" s="54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S29" s="135" t="s">
        <v>34</v>
      </c>
      <c r="DT29" s="143">
        <f t="shared" si="0"/>
        <v>1</v>
      </c>
      <c r="EB29" s="134" t="s">
        <v>36</v>
      </c>
      <c r="EC29" s="24">
        <v>5</v>
      </c>
      <c r="ED29" s="76">
        <f t="shared" si="1"/>
        <v>0.0018261504747991235</v>
      </c>
      <c r="EE29" s="75">
        <f t="shared" si="2"/>
        <v>-6.305545093414294</v>
      </c>
      <c r="EF29" s="76">
        <f t="shared" si="3"/>
        <v>-0.011514874166205795</v>
      </c>
      <c r="EG29" s="86">
        <f t="shared" si="4"/>
        <v>0.07260755830000197</v>
      </c>
      <c r="EI29">
        <f t="shared" si="5"/>
        <v>2.668835184215014E-06</v>
      </c>
      <c r="EJ29">
        <f t="shared" si="6"/>
        <v>374695.3</v>
      </c>
      <c r="EK29">
        <f t="shared" si="7"/>
        <v>2.220150552257444E-12</v>
      </c>
    </row>
    <row r="30" spans="1:141" ht="13.5" thickBot="1">
      <c r="A30" s="30" t="s">
        <v>37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58"/>
      <c r="W30" s="35"/>
      <c r="X30" s="35"/>
      <c r="Y30" s="35"/>
      <c r="Z30" s="35"/>
      <c r="AA30" s="35"/>
      <c r="AB30" s="35"/>
      <c r="AC30" s="35">
        <v>4</v>
      </c>
      <c r="AD30" s="35"/>
      <c r="AE30" s="35">
        <v>3</v>
      </c>
      <c r="AF30" s="35"/>
      <c r="AG30" s="35"/>
      <c r="AH30" s="35"/>
      <c r="AI30" s="35"/>
      <c r="AJ30" s="35">
        <v>1</v>
      </c>
      <c r="AK30" s="35"/>
      <c r="AL30" s="35"/>
      <c r="AM30" s="35">
        <v>4</v>
      </c>
      <c r="AN30" s="35"/>
      <c r="AO30" s="35"/>
      <c r="AP30" s="35"/>
      <c r="AQ30" s="36"/>
      <c r="AR30" s="58"/>
      <c r="AS30" s="35"/>
      <c r="AT30" s="35"/>
      <c r="AU30" s="35"/>
      <c r="AV30" s="35"/>
      <c r="AW30" s="35"/>
      <c r="AX30" s="35"/>
      <c r="AY30" s="35"/>
      <c r="AZ30" s="35"/>
      <c r="BA30" s="35"/>
      <c r="BB30" s="35">
        <v>5</v>
      </c>
      <c r="BC30" s="35"/>
      <c r="BD30" s="35"/>
      <c r="BE30" s="35">
        <v>3</v>
      </c>
      <c r="BF30" s="35"/>
      <c r="BG30" s="35">
        <v>1</v>
      </c>
      <c r="BH30" s="35">
        <v>3</v>
      </c>
      <c r="BI30" s="35"/>
      <c r="BJ30" s="35"/>
      <c r="BK30" s="35"/>
      <c r="BL30" s="35"/>
      <c r="BM30" s="35"/>
      <c r="BN30" s="35"/>
      <c r="BO30" s="35">
        <v>7</v>
      </c>
      <c r="BP30" s="35"/>
      <c r="BQ30" s="35"/>
      <c r="BR30" s="35">
        <v>2</v>
      </c>
      <c r="BS30" s="35">
        <v>1</v>
      </c>
      <c r="BT30" s="35"/>
      <c r="BU30" s="35"/>
      <c r="BV30" s="35"/>
      <c r="BW30" s="35"/>
      <c r="BX30" s="35"/>
      <c r="BY30" s="35"/>
      <c r="BZ30" s="35"/>
      <c r="CA30" s="35"/>
      <c r="CB30" s="35">
        <v>4</v>
      </c>
      <c r="CC30" s="35"/>
      <c r="CD30" s="35">
        <v>2</v>
      </c>
      <c r="CE30" s="36"/>
      <c r="CF30" s="58"/>
      <c r="CG30" s="35"/>
      <c r="CH30" s="35">
        <v>1</v>
      </c>
      <c r="CI30" s="35"/>
      <c r="CJ30" s="35"/>
      <c r="CK30" s="35"/>
      <c r="CL30" s="35"/>
      <c r="CM30" s="35"/>
      <c r="CN30" s="35"/>
      <c r="CO30" s="35">
        <v>5</v>
      </c>
      <c r="CP30" s="35"/>
      <c r="CQ30" s="35"/>
      <c r="CR30" s="35">
        <v>9</v>
      </c>
      <c r="CS30" s="35">
        <v>9</v>
      </c>
      <c r="CT30" s="35"/>
      <c r="CU30" s="35"/>
      <c r="CV30" s="35">
        <v>8</v>
      </c>
      <c r="CW30" s="35"/>
      <c r="CX30" s="35"/>
      <c r="CY30" s="36">
        <v>1</v>
      </c>
      <c r="CZ30" s="58"/>
      <c r="DA30" s="35"/>
      <c r="DB30" s="35"/>
      <c r="DC30" s="35">
        <v>8</v>
      </c>
      <c r="DD30" s="35"/>
      <c r="DE30" s="35"/>
      <c r="DF30" s="35"/>
      <c r="DG30" s="35"/>
      <c r="DH30" s="35"/>
      <c r="DI30" s="35"/>
      <c r="DJ30" s="35"/>
      <c r="DK30" s="35"/>
      <c r="DL30" s="35">
        <v>2</v>
      </c>
      <c r="DM30" s="35"/>
      <c r="DN30" s="35">
        <v>1</v>
      </c>
      <c r="DO30" s="35">
        <v>1</v>
      </c>
      <c r="DP30" s="35"/>
      <c r="DS30" s="134" t="s">
        <v>36</v>
      </c>
      <c r="DT30" s="143">
        <f t="shared" si="0"/>
        <v>5</v>
      </c>
      <c r="EB30" s="138" t="s">
        <v>37</v>
      </c>
      <c r="EC30" s="103">
        <v>85</v>
      </c>
      <c r="ED30" s="104">
        <f t="shared" si="1"/>
        <v>0.0310445580715851</v>
      </c>
      <c r="EE30" s="105">
        <f t="shared" si="2"/>
        <v>-3.472331749358078</v>
      </c>
      <c r="EF30" s="104">
        <f t="shared" si="3"/>
        <v>-0.10779700463675553</v>
      </c>
      <c r="EG30" s="106">
        <f t="shared" si="4"/>
        <v>0.37430696168590616</v>
      </c>
      <c r="EI30">
        <f t="shared" si="5"/>
        <v>0.0009527741607647601</v>
      </c>
      <c r="EJ30">
        <f t="shared" si="6"/>
        <v>1049.5666666666666</v>
      </c>
      <c r="EK30">
        <f t="shared" si="7"/>
        <v>1.0588313906541493E-08</v>
      </c>
    </row>
    <row r="31" spans="123:141" ht="13.5" thickBot="1">
      <c r="DS31" s="138" t="s">
        <v>37</v>
      </c>
      <c r="DT31" s="144">
        <f t="shared" si="0"/>
        <v>85</v>
      </c>
      <c r="EC31" s="107"/>
      <c r="ED31" s="108"/>
      <c r="EE31" s="109" t="s">
        <v>73</v>
      </c>
      <c r="EF31" s="110">
        <f>SUM(EF6:EF30)</f>
        <v>-2.1913674991762035</v>
      </c>
      <c r="EG31" s="111">
        <f>SUM(EG6:EG30)</f>
        <v>5.794557235971482</v>
      </c>
      <c r="EI31" s="66">
        <f>SUM(EI6:EI30)</f>
        <v>0.1501601434552288</v>
      </c>
      <c r="EJ31" s="66">
        <f>SUM(EJ6:EJ30)</f>
        <v>9100278.770210398</v>
      </c>
      <c r="EK31" s="66">
        <f>SUM(EK6:EK30)</f>
        <v>8.407870758394543E-06</v>
      </c>
    </row>
    <row r="32" spans="123:141" ht="14.25" thickBot="1" thickTop="1">
      <c r="DS32" s="146" t="s">
        <v>58</v>
      </c>
      <c r="DT32" s="147">
        <f>SUM(DT7:DT31)</f>
        <v>2738</v>
      </c>
      <c r="EE32" s="67"/>
      <c r="EF32" s="68"/>
      <c r="EG32" s="27"/>
      <c r="EK32" s="65">
        <f>4*EK31</f>
        <v>3.363148303357817E-05</v>
      </c>
    </row>
    <row r="33" spans="135:137" ht="13.5" thickTop="1">
      <c r="EE33" s="77" t="s">
        <v>61</v>
      </c>
      <c r="EF33" s="78">
        <f>0-EF31</f>
        <v>2.1913674991762035</v>
      </c>
      <c r="EG33" s="79">
        <f>EF33*EF33</f>
        <v>4.802091516445769</v>
      </c>
    </row>
    <row r="34" spans="135:137" ht="12.75">
      <c r="EE34" s="80" t="s">
        <v>62</v>
      </c>
      <c r="EF34" s="80">
        <f>EF33/(LN(DU3))</f>
        <v>0.6807865908483534</v>
      </c>
      <c r="EG34" s="75"/>
    </row>
  </sheetData>
  <mergeCells count="8">
    <mergeCell ref="EI4:EI5"/>
    <mergeCell ref="DY1:DY2"/>
    <mergeCell ref="EA1:EA2"/>
    <mergeCell ref="DU1:DU2"/>
    <mergeCell ref="DV1:DV2"/>
    <mergeCell ref="DW1:DW2"/>
    <mergeCell ref="DX1:DX2"/>
    <mergeCell ref="DZ1:DZ2"/>
  </mergeCells>
  <printOptions gridLines="1"/>
  <pageMargins left="0.5" right="0.53" top="0.81" bottom="0.64" header="0.5" footer="0.5"/>
  <pageSetup fitToHeight="1" fitToWidth="1" orientation="landscape" paperSize="9" scale="88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2"/>
  <sheetViews>
    <sheetView zoomScale="90" zoomScaleNormal="90" workbookViewId="0" topLeftCell="DH3">
      <selection activeCell="DT36" sqref="DT36"/>
    </sheetView>
  </sheetViews>
  <sheetFormatPr defaultColWidth="9.00390625" defaultRowHeight="12.75"/>
  <cols>
    <col min="1" max="1" width="30.625" style="4" bestFit="1" customWidth="1"/>
    <col min="2" max="11" width="4.75390625" style="3" customWidth="1"/>
    <col min="12" max="120" width="4.75390625" style="0" customWidth="1"/>
    <col min="121" max="122" width="6.25390625" style="0" customWidth="1"/>
    <col min="123" max="123" width="30.00390625" style="0" customWidth="1"/>
    <col min="124" max="124" width="17.875" style="0" bestFit="1" customWidth="1"/>
    <col min="125" max="125" width="5.625" style="0" customWidth="1"/>
    <col min="126" max="126" width="5.625" style="0" bestFit="1" customWidth="1"/>
    <col min="127" max="127" width="6.25390625" style="0" bestFit="1" customWidth="1"/>
    <col min="128" max="130" width="13.25390625" style="0" bestFit="1" customWidth="1"/>
    <col min="131" max="131" width="14.75390625" style="0" customWidth="1"/>
    <col min="132" max="132" width="31.25390625" style="0" bestFit="1" customWidth="1"/>
    <col min="133" max="133" width="5.625" style="0" bestFit="1" customWidth="1"/>
    <col min="134" max="134" width="8.625" style="0" customWidth="1"/>
    <col min="135" max="135" width="11.375" style="0" customWidth="1"/>
    <col min="136" max="137" width="10.75390625" style="0" customWidth="1"/>
    <col min="138" max="138" width="13.25390625" style="0" bestFit="1" customWidth="1"/>
    <col min="139" max="139" width="19.125" style="0" bestFit="1" customWidth="1"/>
    <col min="140" max="140" width="15.875" style="0" customWidth="1"/>
    <col min="141" max="141" width="14.00390625" style="0" bestFit="1" customWidth="1"/>
    <col min="142" max="16384" width="4.75390625" style="0" customWidth="1"/>
  </cols>
  <sheetData>
    <row r="1" spans="1:2" ht="13.5" thickBot="1">
      <c r="A1" s="1" t="s">
        <v>0</v>
      </c>
      <c r="B1" s="2" t="s">
        <v>38</v>
      </c>
    </row>
    <row r="2" spans="1:131" ht="12.75" customHeight="1">
      <c r="A2" s="4" t="s">
        <v>39</v>
      </c>
      <c r="B2" s="2"/>
      <c r="DU2" s="206" t="s">
        <v>57</v>
      </c>
      <c r="DV2" s="208" t="s">
        <v>58</v>
      </c>
      <c r="DW2" s="208" t="s">
        <v>59</v>
      </c>
      <c r="DX2" s="208" t="s">
        <v>67</v>
      </c>
      <c r="DY2" s="210" t="s">
        <v>84</v>
      </c>
      <c r="DZ2" s="208" t="s">
        <v>60</v>
      </c>
      <c r="EA2" s="200" t="s">
        <v>85</v>
      </c>
    </row>
    <row r="3" spans="1:131" ht="12.75" customHeight="1">
      <c r="A3" s="4" t="s">
        <v>40</v>
      </c>
      <c r="B3" s="2"/>
      <c r="DU3" s="207"/>
      <c r="DV3" s="209"/>
      <c r="DW3" s="209"/>
      <c r="DX3" s="209"/>
      <c r="DY3" s="211"/>
      <c r="DZ3" s="209"/>
      <c r="EA3" s="201"/>
    </row>
    <row r="4" spans="2:131" ht="13.5" thickBot="1">
      <c r="B4" s="5" t="s">
        <v>41</v>
      </c>
      <c r="C4" s="5"/>
      <c r="L4" s="6" t="s">
        <v>42</v>
      </c>
      <c r="V4" s="6" t="s">
        <v>43</v>
      </c>
      <c r="AF4" s="6" t="s">
        <v>44</v>
      </c>
      <c r="AP4" s="6" t="s">
        <v>45</v>
      </c>
      <c r="AZ4" s="6" t="s">
        <v>46</v>
      </c>
      <c r="BJ4" s="6" t="s">
        <v>47</v>
      </c>
      <c r="BT4" s="5" t="s">
        <v>48</v>
      </c>
      <c r="BU4" s="5"/>
      <c r="BV4" s="3"/>
      <c r="BW4" s="3"/>
      <c r="BX4" s="3"/>
      <c r="BY4" s="3"/>
      <c r="BZ4" s="3"/>
      <c r="CA4" s="3"/>
      <c r="CB4" s="3"/>
      <c r="CC4" s="3"/>
      <c r="CD4" s="5" t="s">
        <v>49</v>
      </c>
      <c r="CN4" s="5" t="s">
        <v>50</v>
      </c>
      <c r="CX4" s="5" t="s">
        <v>51</v>
      </c>
      <c r="DH4" s="5" t="s">
        <v>52</v>
      </c>
      <c r="DU4" s="100">
        <v>22</v>
      </c>
      <c r="DV4" s="73">
        <v>5649</v>
      </c>
      <c r="DW4" s="73">
        <v>1278</v>
      </c>
      <c r="DX4" s="73">
        <f>(DU4-1)/LN(DV4)</f>
        <v>2.430771112813992</v>
      </c>
      <c r="DY4" s="73">
        <f>DW4/DV4</f>
        <v>0.22623473181093998</v>
      </c>
      <c r="DZ4" s="73">
        <f>1/(DW4/DV4)</f>
        <v>4.42018779342723</v>
      </c>
      <c r="EA4" s="74">
        <v>0.6504843654953564</v>
      </c>
    </row>
    <row r="5" spans="1:120" ht="13.5" customHeight="1">
      <c r="A5" s="7" t="s">
        <v>3</v>
      </c>
      <c r="B5" s="8">
        <v>3</v>
      </c>
      <c r="C5" s="9">
        <v>20</v>
      </c>
      <c r="D5" s="9">
        <v>22</v>
      </c>
      <c r="E5" s="9">
        <v>30</v>
      </c>
      <c r="F5" s="9">
        <v>53</v>
      </c>
      <c r="G5" s="9">
        <v>62</v>
      </c>
      <c r="H5" s="9">
        <v>76</v>
      </c>
      <c r="I5" s="9">
        <v>88</v>
      </c>
      <c r="J5" s="9">
        <v>99</v>
      </c>
      <c r="K5" s="10">
        <v>99</v>
      </c>
      <c r="L5" s="8">
        <v>7</v>
      </c>
      <c r="M5" s="9">
        <v>45</v>
      </c>
      <c r="N5" s="9">
        <v>46</v>
      </c>
      <c r="O5" s="9">
        <v>47</v>
      </c>
      <c r="P5" s="9">
        <v>48</v>
      </c>
      <c r="Q5" s="9">
        <v>55</v>
      </c>
      <c r="R5" s="9">
        <v>63</v>
      </c>
      <c r="S5" s="9">
        <v>76</v>
      </c>
      <c r="T5" s="9">
        <v>82</v>
      </c>
      <c r="U5" s="10">
        <v>87</v>
      </c>
      <c r="V5" s="8">
        <v>9</v>
      </c>
      <c r="W5" s="9">
        <v>15</v>
      </c>
      <c r="X5" s="9">
        <v>16</v>
      </c>
      <c r="Y5" s="9">
        <v>26</v>
      </c>
      <c r="Z5" s="9">
        <v>33</v>
      </c>
      <c r="AA5" s="9">
        <v>60</v>
      </c>
      <c r="AB5" s="9">
        <v>68</v>
      </c>
      <c r="AC5" s="9">
        <v>81</v>
      </c>
      <c r="AD5" s="9">
        <v>85</v>
      </c>
      <c r="AE5" s="10">
        <v>98</v>
      </c>
      <c r="AF5" s="8">
        <v>7</v>
      </c>
      <c r="AG5" s="9">
        <v>17</v>
      </c>
      <c r="AH5" s="9">
        <v>18</v>
      </c>
      <c r="AI5" s="9">
        <v>31</v>
      </c>
      <c r="AJ5" s="9">
        <v>55</v>
      </c>
      <c r="AK5" s="9">
        <v>66</v>
      </c>
      <c r="AL5" s="9">
        <v>75</v>
      </c>
      <c r="AM5" s="9">
        <v>84</v>
      </c>
      <c r="AN5" s="9">
        <v>99</v>
      </c>
      <c r="AO5" s="10">
        <v>44</v>
      </c>
      <c r="AP5" s="8">
        <v>9</v>
      </c>
      <c r="AQ5" s="9">
        <v>12</v>
      </c>
      <c r="AR5" s="9">
        <v>21</v>
      </c>
      <c r="AS5" s="9">
        <v>42</v>
      </c>
      <c r="AT5" s="9">
        <v>57</v>
      </c>
      <c r="AU5" s="9">
        <v>63</v>
      </c>
      <c r="AV5" s="9">
        <v>67</v>
      </c>
      <c r="AW5" s="9">
        <v>76</v>
      </c>
      <c r="AX5" s="9">
        <v>78</v>
      </c>
      <c r="AY5" s="10">
        <v>92</v>
      </c>
      <c r="AZ5" s="8">
        <v>3</v>
      </c>
      <c r="BA5" s="9">
        <v>12</v>
      </c>
      <c r="BB5" s="9">
        <v>19</v>
      </c>
      <c r="BC5" s="9">
        <v>22</v>
      </c>
      <c r="BD5" s="9">
        <v>47</v>
      </c>
      <c r="BE5" s="9">
        <v>63</v>
      </c>
      <c r="BF5" s="9">
        <v>76</v>
      </c>
      <c r="BG5" s="9">
        <v>82</v>
      </c>
      <c r="BH5" s="9">
        <v>85</v>
      </c>
      <c r="BI5" s="10">
        <v>87</v>
      </c>
      <c r="BJ5" s="8">
        <v>38</v>
      </c>
      <c r="BK5" s="9">
        <v>15</v>
      </c>
      <c r="BL5" s="9">
        <v>15</v>
      </c>
      <c r="BM5" s="9">
        <v>18</v>
      </c>
      <c r="BN5" s="9">
        <v>26</v>
      </c>
      <c r="BO5" s="9">
        <v>31</v>
      </c>
      <c r="BP5" s="9">
        <v>41</v>
      </c>
      <c r="BQ5" s="9">
        <v>48</v>
      </c>
      <c r="BR5" s="9">
        <v>73</v>
      </c>
      <c r="BS5" s="10">
        <v>82</v>
      </c>
      <c r="BT5" s="8">
        <v>4</v>
      </c>
      <c r="BU5" s="9">
        <v>21</v>
      </c>
      <c r="BV5" s="9">
        <v>24</v>
      </c>
      <c r="BW5" s="9">
        <v>27</v>
      </c>
      <c r="BX5" s="9">
        <v>33</v>
      </c>
      <c r="BY5" s="9">
        <v>49</v>
      </c>
      <c r="BZ5" s="9">
        <v>55</v>
      </c>
      <c r="CA5" s="9">
        <v>70</v>
      </c>
      <c r="CB5" s="9">
        <v>83</v>
      </c>
      <c r="CC5" s="10">
        <v>83</v>
      </c>
      <c r="CD5" s="8">
        <v>2</v>
      </c>
      <c r="CE5" s="9">
        <v>25</v>
      </c>
      <c r="CF5" s="9">
        <v>28</v>
      </c>
      <c r="CG5" s="9">
        <v>32</v>
      </c>
      <c r="CH5" s="9">
        <v>33</v>
      </c>
      <c r="CI5" s="9">
        <v>46</v>
      </c>
      <c r="CJ5" s="9">
        <v>60</v>
      </c>
      <c r="CK5" s="9">
        <v>80</v>
      </c>
      <c r="CL5" s="9">
        <v>83</v>
      </c>
      <c r="CM5" s="10">
        <v>90</v>
      </c>
      <c r="CN5" s="8">
        <v>1</v>
      </c>
      <c r="CO5" s="9">
        <v>2</v>
      </c>
      <c r="CP5" s="9">
        <v>9</v>
      </c>
      <c r="CQ5" s="9">
        <v>48</v>
      </c>
      <c r="CR5" s="9">
        <v>49</v>
      </c>
      <c r="CS5" s="9">
        <v>49</v>
      </c>
      <c r="CT5" s="9">
        <v>51</v>
      </c>
      <c r="CU5" s="9">
        <v>57</v>
      </c>
      <c r="CV5" s="9">
        <v>93</v>
      </c>
      <c r="CW5" s="10">
        <v>100</v>
      </c>
      <c r="CX5" s="8">
        <v>73</v>
      </c>
      <c r="CY5" s="9">
        <v>21</v>
      </c>
      <c r="CZ5" s="9">
        <v>2</v>
      </c>
      <c r="DA5" s="9">
        <v>33</v>
      </c>
      <c r="DB5" s="9">
        <v>9</v>
      </c>
      <c r="DC5" s="9">
        <v>23</v>
      </c>
      <c r="DD5" s="9">
        <v>4</v>
      </c>
      <c r="DE5" s="9">
        <v>95</v>
      </c>
      <c r="DF5" s="9">
        <v>96</v>
      </c>
      <c r="DG5" s="10">
        <v>34</v>
      </c>
      <c r="DH5" s="8">
        <v>3</v>
      </c>
      <c r="DI5" s="9">
        <v>5</v>
      </c>
      <c r="DJ5" s="9">
        <v>15</v>
      </c>
      <c r="DK5" s="9">
        <v>22</v>
      </c>
      <c r="DL5" s="9">
        <v>22</v>
      </c>
      <c r="DM5" s="9">
        <v>26</v>
      </c>
      <c r="DN5" s="9">
        <v>28</v>
      </c>
      <c r="DO5" s="9">
        <v>46</v>
      </c>
      <c r="DP5" s="9">
        <v>88</v>
      </c>
    </row>
    <row r="6" spans="1:140" ht="26.25" thickBot="1">
      <c r="A6" s="7" t="s">
        <v>4</v>
      </c>
      <c r="B6" s="11">
        <v>14</v>
      </c>
      <c r="C6" s="12">
        <v>19</v>
      </c>
      <c r="D6" s="12">
        <v>11</v>
      </c>
      <c r="E6" s="12">
        <v>4</v>
      </c>
      <c r="F6" s="12">
        <v>7</v>
      </c>
      <c r="G6" s="12">
        <v>4</v>
      </c>
      <c r="H6" s="12">
        <v>11</v>
      </c>
      <c r="I6" s="12">
        <v>3</v>
      </c>
      <c r="J6" s="12">
        <v>5</v>
      </c>
      <c r="K6" s="13">
        <v>10</v>
      </c>
      <c r="L6" s="11">
        <v>8</v>
      </c>
      <c r="M6" s="12">
        <v>2</v>
      </c>
      <c r="N6" s="12">
        <v>14</v>
      </c>
      <c r="O6" s="12">
        <v>19</v>
      </c>
      <c r="P6" s="12">
        <v>14</v>
      </c>
      <c r="Q6" s="12">
        <v>4</v>
      </c>
      <c r="R6" s="12">
        <v>18</v>
      </c>
      <c r="S6" s="12">
        <v>16</v>
      </c>
      <c r="T6" s="12">
        <v>4</v>
      </c>
      <c r="U6" s="13">
        <v>0</v>
      </c>
      <c r="V6" s="11">
        <v>14</v>
      </c>
      <c r="W6" s="12">
        <v>10</v>
      </c>
      <c r="X6" s="12">
        <v>11</v>
      </c>
      <c r="Y6" s="12">
        <v>17</v>
      </c>
      <c r="Z6" s="12">
        <v>14</v>
      </c>
      <c r="AA6" s="12">
        <v>15</v>
      </c>
      <c r="AB6" s="12">
        <v>19</v>
      </c>
      <c r="AC6" s="12">
        <v>1</v>
      </c>
      <c r="AD6" s="12">
        <v>11</v>
      </c>
      <c r="AE6" s="13">
        <v>14</v>
      </c>
      <c r="AF6" s="11">
        <v>17</v>
      </c>
      <c r="AG6" s="12">
        <v>9</v>
      </c>
      <c r="AH6" s="12">
        <v>16</v>
      </c>
      <c r="AI6" s="12">
        <v>16</v>
      </c>
      <c r="AJ6" s="12">
        <v>8</v>
      </c>
      <c r="AK6" s="12">
        <v>20</v>
      </c>
      <c r="AL6" s="12">
        <v>11</v>
      </c>
      <c r="AM6" s="12">
        <v>4</v>
      </c>
      <c r="AN6" s="12">
        <v>7</v>
      </c>
      <c r="AO6" s="13">
        <v>12</v>
      </c>
      <c r="AP6" s="11">
        <v>18</v>
      </c>
      <c r="AQ6" s="12">
        <v>6</v>
      </c>
      <c r="AR6" s="12">
        <v>9</v>
      </c>
      <c r="AS6" s="12">
        <v>8</v>
      </c>
      <c r="AT6" s="12">
        <v>19</v>
      </c>
      <c r="AU6" s="12">
        <v>1</v>
      </c>
      <c r="AV6" s="12">
        <v>12</v>
      </c>
      <c r="AW6" s="12">
        <v>14</v>
      </c>
      <c r="AX6" s="12">
        <v>17</v>
      </c>
      <c r="AY6" s="13">
        <v>19</v>
      </c>
      <c r="AZ6" s="11">
        <v>14</v>
      </c>
      <c r="BA6" s="12">
        <v>12</v>
      </c>
      <c r="BB6" s="12">
        <v>13</v>
      </c>
      <c r="BC6" s="12">
        <v>5</v>
      </c>
      <c r="BD6" s="12">
        <v>8</v>
      </c>
      <c r="BE6" s="12">
        <v>17</v>
      </c>
      <c r="BF6" s="12">
        <v>19</v>
      </c>
      <c r="BG6" s="12">
        <v>8</v>
      </c>
      <c r="BH6" s="12">
        <v>4</v>
      </c>
      <c r="BI6" s="13">
        <v>13</v>
      </c>
      <c r="BJ6" s="11">
        <v>4</v>
      </c>
      <c r="BK6" s="12">
        <v>10</v>
      </c>
      <c r="BL6" s="12">
        <v>18</v>
      </c>
      <c r="BM6" s="12">
        <v>12</v>
      </c>
      <c r="BN6" s="12">
        <v>14</v>
      </c>
      <c r="BO6" s="12">
        <v>9</v>
      </c>
      <c r="BP6" s="12">
        <v>19</v>
      </c>
      <c r="BQ6" s="12">
        <v>2</v>
      </c>
      <c r="BR6" s="12">
        <v>5</v>
      </c>
      <c r="BS6" s="13">
        <v>4</v>
      </c>
      <c r="BT6" s="11">
        <v>12</v>
      </c>
      <c r="BU6" s="12">
        <v>1</v>
      </c>
      <c r="BV6" s="12">
        <v>10</v>
      </c>
      <c r="BW6" s="12">
        <v>5</v>
      </c>
      <c r="BX6" s="12">
        <v>16</v>
      </c>
      <c r="BY6" s="12">
        <v>4</v>
      </c>
      <c r="BZ6" s="12">
        <v>14</v>
      </c>
      <c r="CA6" s="12">
        <v>7</v>
      </c>
      <c r="CB6" s="12">
        <v>6</v>
      </c>
      <c r="CC6" s="13">
        <v>7</v>
      </c>
      <c r="CD6" s="11">
        <v>15</v>
      </c>
      <c r="CE6" s="12">
        <v>7</v>
      </c>
      <c r="CF6" s="12">
        <v>20</v>
      </c>
      <c r="CG6" s="12">
        <v>3</v>
      </c>
      <c r="CH6" s="12">
        <v>8</v>
      </c>
      <c r="CI6" s="12">
        <v>16</v>
      </c>
      <c r="CJ6" s="12">
        <v>10</v>
      </c>
      <c r="CK6" s="12">
        <v>16</v>
      </c>
      <c r="CL6" s="12">
        <v>7</v>
      </c>
      <c r="CM6" s="13">
        <v>19</v>
      </c>
      <c r="CN6" s="11">
        <v>14</v>
      </c>
      <c r="CO6" s="12">
        <v>8</v>
      </c>
      <c r="CP6" s="12">
        <v>19</v>
      </c>
      <c r="CQ6" s="12">
        <v>3</v>
      </c>
      <c r="CR6" s="12">
        <v>0</v>
      </c>
      <c r="CS6" s="12">
        <v>6</v>
      </c>
      <c r="CT6" s="12">
        <v>14</v>
      </c>
      <c r="CU6" s="12">
        <v>5</v>
      </c>
      <c r="CV6" s="12">
        <v>19</v>
      </c>
      <c r="CW6" s="13">
        <v>9</v>
      </c>
      <c r="CX6" s="11">
        <v>8</v>
      </c>
      <c r="CY6" s="12">
        <v>17</v>
      </c>
      <c r="CZ6" s="12">
        <v>14</v>
      </c>
      <c r="DA6" s="12">
        <v>17</v>
      </c>
      <c r="DB6" s="12">
        <v>6</v>
      </c>
      <c r="DC6" s="12">
        <v>8</v>
      </c>
      <c r="DD6" s="12">
        <v>17</v>
      </c>
      <c r="DE6" s="12">
        <v>17</v>
      </c>
      <c r="DF6" s="12">
        <v>6</v>
      </c>
      <c r="DG6" s="13">
        <v>19</v>
      </c>
      <c r="DH6" s="11">
        <v>9</v>
      </c>
      <c r="DI6" s="12">
        <v>10</v>
      </c>
      <c r="DJ6" s="12">
        <v>14</v>
      </c>
      <c r="DK6" s="12">
        <v>1</v>
      </c>
      <c r="DL6" s="12">
        <v>14</v>
      </c>
      <c r="DM6" s="12">
        <v>10</v>
      </c>
      <c r="DN6" s="12">
        <v>8</v>
      </c>
      <c r="DO6" s="12">
        <v>5</v>
      </c>
      <c r="DP6" s="12">
        <v>7</v>
      </c>
      <c r="EI6" s="196" t="s">
        <v>86</v>
      </c>
      <c r="EJ6" s="118" t="s">
        <v>99</v>
      </c>
    </row>
    <row r="7" spans="1:141" s="18" customFormat="1" ht="14.25" thickBot="1" thickTop="1">
      <c r="A7" s="14" t="s">
        <v>5</v>
      </c>
      <c r="B7" s="15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7">
        <v>10</v>
      </c>
      <c r="L7" s="15">
        <v>1</v>
      </c>
      <c r="M7" s="16">
        <v>2</v>
      </c>
      <c r="N7" s="16">
        <v>3</v>
      </c>
      <c r="O7" s="16">
        <v>4</v>
      </c>
      <c r="P7" s="16">
        <v>5</v>
      </c>
      <c r="Q7" s="16">
        <v>6</v>
      </c>
      <c r="R7" s="16">
        <v>7</v>
      </c>
      <c r="S7" s="16">
        <v>8</v>
      </c>
      <c r="T7" s="16">
        <v>9</v>
      </c>
      <c r="U7" s="17">
        <v>10</v>
      </c>
      <c r="V7" s="15">
        <v>1</v>
      </c>
      <c r="W7" s="16">
        <v>2</v>
      </c>
      <c r="X7" s="16">
        <v>3</v>
      </c>
      <c r="Y7" s="16">
        <v>4</v>
      </c>
      <c r="Z7" s="16">
        <v>5</v>
      </c>
      <c r="AA7" s="16">
        <v>6</v>
      </c>
      <c r="AB7" s="16">
        <v>7</v>
      </c>
      <c r="AC7" s="16">
        <v>8</v>
      </c>
      <c r="AD7" s="16">
        <v>9</v>
      </c>
      <c r="AE7" s="17">
        <v>10</v>
      </c>
      <c r="AF7" s="15">
        <v>1</v>
      </c>
      <c r="AG7" s="16">
        <v>2</v>
      </c>
      <c r="AH7" s="16">
        <v>3</v>
      </c>
      <c r="AI7" s="16">
        <v>4</v>
      </c>
      <c r="AJ7" s="16">
        <v>5</v>
      </c>
      <c r="AK7" s="16">
        <v>6</v>
      </c>
      <c r="AL7" s="16">
        <v>7</v>
      </c>
      <c r="AM7" s="16">
        <v>8</v>
      </c>
      <c r="AN7" s="16">
        <v>9</v>
      </c>
      <c r="AO7" s="17">
        <v>10</v>
      </c>
      <c r="AP7" s="15">
        <v>1</v>
      </c>
      <c r="AQ7" s="16">
        <v>2</v>
      </c>
      <c r="AR7" s="16">
        <v>3</v>
      </c>
      <c r="AS7" s="16">
        <v>4</v>
      </c>
      <c r="AT7" s="16">
        <v>5</v>
      </c>
      <c r="AU7" s="16">
        <v>6</v>
      </c>
      <c r="AV7" s="16">
        <v>7</v>
      </c>
      <c r="AW7" s="16">
        <v>8</v>
      </c>
      <c r="AX7" s="16">
        <v>9</v>
      </c>
      <c r="AY7" s="17">
        <v>10</v>
      </c>
      <c r="AZ7" s="15">
        <v>1</v>
      </c>
      <c r="BA7" s="16">
        <v>2</v>
      </c>
      <c r="BB7" s="16">
        <v>3</v>
      </c>
      <c r="BC7" s="16">
        <v>4</v>
      </c>
      <c r="BD7" s="16">
        <v>5</v>
      </c>
      <c r="BE7" s="16">
        <v>6</v>
      </c>
      <c r="BF7" s="16">
        <v>7</v>
      </c>
      <c r="BG7" s="16">
        <v>8</v>
      </c>
      <c r="BH7" s="16">
        <v>9</v>
      </c>
      <c r="BI7" s="17">
        <v>10</v>
      </c>
      <c r="BJ7" s="15">
        <v>1</v>
      </c>
      <c r="BK7" s="16">
        <v>2</v>
      </c>
      <c r="BL7" s="16">
        <v>3</v>
      </c>
      <c r="BM7" s="16">
        <v>4</v>
      </c>
      <c r="BN7" s="16">
        <v>5</v>
      </c>
      <c r="BO7" s="16">
        <v>6</v>
      </c>
      <c r="BP7" s="16">
        <v>7</v>
      </c>
      <c r="BQ7" s="16">
        <v>8</v>
      </c>
      <c r="BR7" s="16">
        <v>9</v>
      </c>
      <c r="BS7" s="17">
        <v>10</v>
      </c>
      <c r="BT7" s="15">
        <v>1</v>
      </c>
      <c r="BU7" s="16">
        <v>2</v>
      </c>
      <c r="BV7" s="16">
        <v>3</v>
      </c>
      <c r="BW7" s="16">
        <v>4</v>
      </c>
      <c r="BX7" s="16">
        <v>5</v>
      </c>
      <c r="BY7" s="16">
        <v>6</v>
      </c>
      <c r="BZ7" s="16">
        <v>7</v>
      </c>
      <c r="CA7" s="16">
        <v>8</v>
      </c>
      <c r="CB7" s="16">
        <v>9</v>
      </c>
      <c r="CC7" s="17">
        <v>10</v>
      </c>
      <c r="CD7" s="15">
        <v>1</v>
      </c>
      <c r="CE7" s="16">
        <v>2</v>
      </c>
      <c r="CF7" s="16">
        <v>3</v>
      </c>
      <c r="CG7" s="16">
        <v>4</v>
      </c>
      <c r="CH7" s="16">
        <v>5</v>
      </c>
      <c r="CI7" s="16">
        <v>6</v>
      </c>
      <c r="CJ7" s="16">
        <v>7</v>
      </c>
      <c r="CK7" s="16">
        <v>8</v>
      </c>
      <c r="CL7" s="16">
        <v>9</v>
      </c>
      <c r="CM7" s="17">
        <v>10</v>
      </c>
      <c r="CN7" s="15">
        <v>1</v>
      </c>
      <c r="CO7" s="16">
        <v>2</v>
      </c>
      <c r="CP7" s="16">
        <v>3</v>
      </c>
      <c r="CQ7" s="16">
        <v>4</v>
      </c>
      <c r="CR7" s="16">
        <v>5</v>
      </c>
      <c r="CS7" s="16">
        <v>6</v>
      </c>
      <c r="CT7" s="16">
        <v>7</v>
      </c>
      <c r="CU7" s="16">
        <v>8</v>
      </c>
      <c r="CV7" s="16">
        <v>9</v>
      </c>
      <c r="CW7" s="17">
        <v>10</v>
      </c>
      <c r="CX7" s="15">
        <v>1</v>
      </c>
      <c r="CY7" s="16">
        <v>2</v>
      </c>
      <c r="CZ7" s="16">
        <v>3</v>
      </c>
      <c r="DA7" s="16">
        <v>4</v>
      </c>
      <c r="DB7" s="16">
        <v>5</v>
      </c>
      <c r="DC7" s="16">
        <v>6</v>
      </c>
      <c r="DD7" s="16">
        <v>7</v>
      </c>
      <c r="DE7" s="16">
        <v>8</v>
      </c>
      <c r="DF7" s="16">
        <v>9</v>
      </c>
      <c r="DG7" s="17">
        <v>10</v>
      </c>
      <c r="DH7" s="15">
        <v>1</v>
      </c>
      <c r="DI7" s="16">
        <v>2</v>
      </c>
      <c r="DJ7" s="16">
        <v>3</v>
      </c>
      <c r="DK7" s="16">
        <v>4</v>
      </c>
      <c r="DL7" s="16">
        <v>5</v>
      </c>
      <c r="DM7" s="16">
        <v>6</v>
      </c>
      <c r="DN7" s="16">
        <v>7</v>
      </c>
      <c r="DO7" s="16">
        <v>8</v>
      </c>
      <c r="DP7" s="16">
        <v>9</v>
      </c>
      <c r="DQ7" s="59">
        <f>COUNT(B7:DP7)</f>
        <v>119</v>
      </c>
      <c r="DR7" s="59"/>
      <c r="DS7" s="148" t="s">
        <v>5</v>
      </c>
      <c r="DT7" s="149" t="s">
        <v>90</v>
      </c>
      <c r="EB7" s="172" t="s">
        <v>5</v>
      </c>
      <c r="EC7" s="115" t="s">
        <v>68</v>
      </c>
      <c r="ED7" s="185" t="s">
        <v>69</v>
      </c>
      <c r="EE7" s="185" t="s">
        <v>70</v>
      </c>
      <c r="EF7" s="185" t="s">
        <v>71</v>
      </c>
      <c r="EG7" s="186" t="s">
        <v>72</v>
      </c>
      <c r="EH7" s="91" t="s">
        <v>63</v>
      </c>
      <c r="EI7" s="197"/>
      <c r="EJ7" s="119"/>
      <c r="EK7" s="66" t="s">
        <v>87</v>
      </c>
    </row>
    <row r="8" spans="1:141" ht="13.5" thickTop="1">
      <c r="A8" s="19" t="s">
        <v>6</v>
      </c>
      <c r="B8" s="11">
        <v>40</v>
      </c>
      <c r="C8" s="12">
        <v>17</v>
      </c>
      <c r="D8" s="12">
        <v>18</v>
      </c>
      <c r="E8" s="12"/>
      <c r="F8" s="12"/>
      <c r="G8" s="12"/>
      <c r="H8" s="12"/>
      <c r="I8" s="12">
        <v>42</v>
      </c>
      <c r="J8" s="12">
        <v>4</v>
      </c>
      <c r="K8" s="13">
        <v>13</v>
      </c>
      <c r="L8" s="11">
        <v>20</v>
      </c>
      <c r="M8" s="12"/>
      <c r="N8" s="12"/>
      <c r="O8" s="12">
        <v>40</v>
      </c>
      <c r="P8" s="12"/>
      <c r="Q8" s="12"/>
      <c r="R8" s="12">
        <v>5</v>
      </c>
      <c r="S8" s="12">
        <v>45</v>
      </c>
      <c r="T8" s="12">
        <v>20</v>
      </c>
      <c r="U8" s="13">
        <v>7</v>
      </c>
      <c r="V8" s="11">
        <v>10</v>
      </c>
      <c r="W8" s="12">
        <v>19</v>
      </c>
      <c r="X8" s="12">
        <v>15</v>
      </c>
      <c r="Y8" s="12"/>
      <c r="Z8" s="12">
        <v>12</v>
      </c>
      <c r="AA8" s="12">
        <v>1</v>
      </c>
      <c r="AB8" s="12">
        <v>16</v>
      </c>
      <c r="AC8" s="12">
        <v>10</v>
      </c>
      <c r="AD8" s="12"/>
      <c r="AE8" s="13">
        <v>4</v>
      </c>
      <c r="AF8" s="11">
        <v>40</v>
      </c>
      <c r="AG8" s="12">
        <v>55</v>
      </c>
      <c r="AH8" s="12">
        <v>4</v>
      </c>
      <c r="AI8" s="12">
        <v>1</v>
      </c>
      <c r="AJ8" s="12"/>
      <c r="AK8" s="12">
        <v>2</v>
      </c>
      <c r="AL8" s="12"/>
      <c r="AM8" s="12">
        <v>12</v>
      </c>
      <c r="AN8" s="12">
        <v>19</v>
      </c>
      <c r="AO8" s="13"/>
      <c r="AP8" s="11">
        <v>29</v>
      </c>
      <c r="AQ8" s="12">
        <v>19</v>
      </c>
      <c r="AR8" s="12">
        <v>9</v>
      </c>
      <c r="AS8" s="12">
        <v>9</v>
      </c>
      <c r="AT8" s="12">
        <v>11</v>
      </c>
      <c r="AU8" s="12"/>
      <c r="AV8" s="12">
        <v>2</v>
      </c>
      <c r="AW8" s="12"/>
      <c r="AX8" s="12">
        <v>9</v>
      </c>
      <c r="AY8" s="13">
        <v>19</v>
      </c>
      <c r="AZ8" s="11">
        <v>37</v>
      </c>
      <c r="BA8" s="12"/>
      <c r="BB8" s="12">
        <v>15</v>
      </c>
      <c r="BC8" s="12">
        <v>3</v>
      </c>
      <c r="BD8" s="12"/>
      <c r="BE8" s="12"/>
      <c r="BF8" s="12">
        <v>16</v>
      </c>
      <c r="BG8" s="12"/>
      <c r="BH8" s="12">
        <v>9</v>
      </c>
      <c r="BI8" s="13"/>
      <c r="BJ8" s="11"/>
      <c r="BK8" s="12">
        <v>45</v>
      </c>
      <c r="BL8" s="12">
        <v>1</v>
      </c>
      <c r="BM8" s="12">
        <v>39</v>
      </c>
      <c r="BN8" s="12"/>
      <c r="BO8" s="12"/>
      <c r="BP8" s="12">
        <v>26</v>
      </c>
      <c r="BQ8" s="12">
        <v>5</v>
      </c>
      <c r="BR8" s="12"/>
      <c r="BS8" s="13">
        <v>8</v>
      </c>
      <c r="BT8" s="24">
        <v>6</v>
      </c>
      <c r="BU8" s="25">
        <v>14</v>
      </c>
      <c r="BV8" s="25">
        <v>43</v>
      </c>
      <c r="BW8" s="25"/>
      <c r="BX8" s="25"/>
      <c r="BY8" s="25"/>
      <c r="BZ8" s="25"/>
      <c r="CA8" s="25"/>
      <c r="CB8" s="25">
        <v>27</v>
      </c>
      <c r="CC8" s="26">
        <v>12</v>
      </c>
      <c r="CD8" s="24">
        <v>30</v>
      </c>
      <c r="CE8" s="25">
        <v>24</v>
      </c>
      <c r="CF8" s="25">
        <v>20</v>
      </c>
      <c r="CG8" s="25">
        <v>6</v>
      </c>
      <c r="CH8" s="25"/>
      <c r="CI8" s="25">
        <v>30</v>
      </c>
      <c r="CJ8" s="25"/>
      <c r="CK8" s="25">
        <v>13</v>
      </c>
      <c r="CL8" s="25">
        <v>25</v>
      </c>
      <c r="CM8" s="26">
        <v>7</v>
      </c>
      <c r="CN8" s="24">
        <v>19</v>
      </c>
      <c r="CO8" s="25"/>
      <c r="CP8" s="25">
        <v>52</v>
      </c>
      <c r="CQ8" s="25"/>
      <c r="CR8" s="25"/>
      <c r="CS8" s="25"/>
      <c r="CT8" s="25"/>
      <c r="CU8" s="25"/>
      <c r="CV8" s="25"/>
      <c r="CW8" s="26">
        <v>5</v>
      </c>
      <c r="CX8" s="24"/>
      <c r="CY8" s="25"/>
      <c r="CZ8" s="25"/>
      <c r="DA8" s="25">
        <v>21</v>
      </c>
      <c r="DB8" s="25">
        <v>30</v>
      </c>
      <c r="DC8" s="25">
        <v>20</v>
      </c>
      <c r="DD8" s="25"/>
      <c r="DE8" s="25"/>
      <c r="DF8" s="25">
        <v>7</v>
      </c>
      <c r="DG8" s="26"/>
      <c r="DH8" s="24"/>
      <c r="DI8" s="25"/>
      <c r="DJ8" s="25"/>
      <c r="DK8" s="25">
        <v>18</v>
      </c>
      <c r="DL8" s="25">
        <v>20</v>
      </c>
      <c r="DM8" s="25">
        <v>18</v>
      </c>
      <c r="DN8" s="25"/>
      <c r="DO8" s="25"/>
      <c r="DP8" s="25">
        <v>9</v>
      </c>
      <c r="DR8" s="45"/>
      <c r="DS8" s="139" t="s">
        <v>6</v>
      </c>
      <c r="DT8" s="145">
        <f aca="true" t="shared" si="0" ref="DT8:DT29">SUM(B8:DP8)</f>
        <v>1278</v>
      </c>
      <c r="EB8" s="120" t="s">
        <v>6</v>
      </c>
      <c r="EC8" s="24">
        <v>1278</v>
      </c>
      <c r="ED8" s="76">
        <f>(EC8/5649)</f>
        <v>0.22623473181093998</v>
      </c>
      <c r="EE8" s="75">
        <f>LN(ED8)</f>
        <v>-1.486182182387782</v>
      </c>
      <c r="EF8" s="75">
        <f>ED8*EE8</f>
        <v>-0.3362260274546974</v>
      </c>
      <c r="EG8" s="86">
        <f>ED8*(EE8^2)</f>
        <v>0.4996931312581965</v>
      </c>
      <c r="EH8" s="92">
        <f>((EG30-EG31)/5649)+(21/(2*5649*5649))</f>
        <v>0.000139063718282864</v>
      </c>
      <c r="EI8">
        <f>(EC8*(EC8-1))/(DV$4*(DV$4-1))</f>
        <v>0.05115116014918031</v>
      </c>
      <c r="EJ8">
        <f>1/EI8</f>
        <v>19.54989871360767</v>
      </c>
      <c r="EK8">
        <f>((ED8^3)-(ED8^2)^2)/DV$4</f>
        <v>1.5860449602497436E-06</v>
      </c>
    </row>
    <row r="9" spans="1:141" ht="12.75">
      <c r="A9" s="20" t="s">
        <v>7</v>
      </c>
      <c r="B9" s="11"/>
      <c r="C9" s="12"/>
      <c r="D9" s="12"/>
      <c r="E9" s="12"/>
      <c r="F9" s="12"/>
      <c r="G9" s="12"/>
      <c r="H9" s="12"/>
      <c r="I9" s="12"/>
      <c r="J9" s="12"/>
      <c r="K9" s="13"/>
      <c r="L9" s="11"/>
      <c r="M9" s="12"/>
      <c r="N9" s="12"/>
      <c r="O9" s="12">
        <v>10</v>
      </c>
      <c r="P9" s="12"/>
      <c r="Q9" s="12"/>
      <c r="R9" s="12"/>
      <c r="S9" s="12"/>
      <c r="T9" s="12"/>
      <c r="U9" s="13"/>
      <c r="V9" s="11"/>
      <c r="W9" s="12"/>
      <c r="X9" s="12"/>
      <c r="Y9" s="12"/>
      <c r="Z9" s="12"/>
      <c r="AA9" s="12"/>
      <c r="AB9" s="12"/>
      <c r="AC9" s="12"/>
      <c r="AD9" s="12"/>
      <c r="AE9" s="13"/>
      <c r="AF9" s="11"/>
      <c r="AG9" s="12"/>
      <c r="AH9" s="12"/>
      <c r="AI9" s="12"/>
      <c r="AJ9" s="12"/>
      <c r="AK9" s="12"/>
      <c r="AL9" s="12"/>
      <c r="AM9" s="12"/>
      <c r="AN9" s="12"/>
      <c r="AO9" s="13"/>
      <c r="AP9" s="11"/>
      <c r="AQ9" s="12"/>
      <c r="AR9" s="12"/>
      <c r="AS9" s="12"/>
      <c r="AT9" s="12"/>
      <c r="AU9" s="12"/>
      <c r="AV9" s="12"/>
      <c r="AW9" s="12"/>
      <c r="AX9" s="12"/>
      <c r="AY9" s="13"/>
      <c r="AZ9" s="11"/>
      <c r="BA9" s="12"/>
      <c r="BB9" s="12"/>
      <c r="BC9" s="12"/>
      <c r="BD9" s="12"/>
      <c r="BE9" s="12"/>
      <c r="BF9" s="12"/>
      <c r="BG9" s="12"/>
      <c r="BH9" s="12"/>
      <c r="BI9" s="13"/>
      <c r="BJ9" s="11"/>
      <c r="BK9" s="12"/>
      <c r="BL9" s="12"/>
      <c r="BM9" s="12"/>
      <c r="BN9" s="12"/>
      <c r="BO9" s="12"/>
      <c r="BP9" s="12"/>
      <c r="BQ9" s="12"/>
      <c r="BR9" s="12"/>
      <c r="BS9" s="13"/>
      <c r="BT9" s="24"/>
      <c r="BU9" s="25"/>
      <c r="BV9" s="25"/>
      <c r="BW9" s="25"/>
      <c r="BX9" s="25"/>
      <c r="BY9" s="25"/>
      <c r="BZ9" s="25"/>
      <c r="CA9" s="25"/>
      <c r="CB9" s="25"/>
      <c r="CC9" s="26"/>
      <c r="CD9" s="24"/>
      <c r="CE9" s="25"/>
      <c r="CF9" s="25"/>
      <c r="CG9" s="25"/>
      <c r="CH9" s="25"/>
      <c r="CI9" s="25"/>
      <c r="CJ9" s="25"/>
      <c r="CK9" s="25"/>
      <c r="CL9" s="25"/>
      <c r="CM9" s="26"/>
      <c r="CN9" s="24"/>
      <c r="CO9" s="25"/>
      <c r="CP9" s="25"/>
      <c r="CQ9" s="25"/>
      <c r="CR9" s="25"/>
      <c r="CS9" s="25"/>
      <c r="CT9" s="25"/>
      <c r="CU9" s="25"/>
      <c r="CV9" s="25"/>
      <c r="CW9" s="26"/>
      <c r="CX9" s="24"/>
      <c r="CY9" s="25"/>
      <c r="CZ9" s="25"/>
      <c r="DA9" s="25"/>
      <c r="DB9" s="25"/>
      <c r="DC9" s="25"/>
      <c r="DD9" s="25"/>
      <c r="DE9" s="25"/>
      <c r="DF9" s="25"/>
      <c r="DG9" s="26"/>
      <c r="DH9" s="24"/>
      <c r="DI9" s="25"/>
      <c r="DJ9" s="25"/>
      <c r="DK9" s="25"/>
      <c r="DL9" s="25"/>
      <c r="DM9" s="25"/>
      <c r="DN9" s="25"/>
      <c r="DO9" s="25"/>
      <c r="DP9" s="25"/>
      <c r="DR9" s="45"/>
      <c r="DS9" s="135" t="s">
        <v>7</v>
      </c>
      <c r="DT9" s="143">
        <f t="shared" si="0"/>
        <v>10</v>
      </c>
      <c r="EB9" s="181" t="s">
        <v>7</v>
      </c>
      <c r="EC9" s="24">
        <v>10</v>
      </c>
      <c r="ED9" s="76">
        <f aca="true" t="shared" si="1" ref="ED9:ED29">(EC9/5649)</f>
        <v>0.0017702248185519562</v>
      </c>
      <c r="EE9" s="75">
        <f aca="true" t="shared" si="2" ref="EE9:EE29">LN(ED9)</f>
        <v>-6.336648724331217</v>
      </c>
      <c r="EF9" s="75">
        <f aca="true" t="shared" si="3" ref="EF9:EF29">ED9*EE9</f>
        <v>-0.011217292838256713</v>
      </c>
      <c r="EG9" s="86">
        <f aca="true" t="shared" si="4" ref="EG9:EG29">ED9*(EE9^2)</f>
        <v>0.0710800443539891</v>
      </c>
      <c r="EI9">
        <f aca="true" t="shared" si="5" ref="EI9:EI29">(EC9*(EC9-1))/(DV$4*(DV$4-1))</f>
        <v>2.8208256669560206E-06</v>
      </c>
      <c r="EJ9">
        <f aca="true" t="shared" si="6" ref="EJ9:EJ29">1/EI9</f>
        <v>354506.13333333336</v>
      </c>
      <c r="EK9">
        <f aca="true" t="shared" si="7" ref="EK9:EK29">4*((ED9^3)-(ED9^2)^2)/DV$4</f>
        <v>3.9210665395473964E-12</v>
      </c>
    </row>
    <row r="10" spans="1:141" ht="12.75">
      <c r="A10" s="21" t="s">
        <v>9</v>
      </c>
      <c r="B10" s="11"/>
      <c r="C10" s="12"/>
      <c r="D10" s="12"/>
      <c r="E10" s="12"/>
      <c r="F10" s="12"/>
      <c r="G10" s="12">
        <v>4</v>
      </c>
      <c r="H10" s="12">
        <v>1</v>
      </c>
      <c r="I10" s="12">
        <v>3</v>
      </c>
      <c r="J10" s="12"/>
      <c r="K10" s="13">
        <v>5</v>
      </c>
      <c r="L10" s="11"/>
      <c r="M10" s="12"/>
      <c r="N10" s="12"/>
      <c r="O10" s="12"/>
      <c r="P10" s="12"/>
      <c r="Q10" s="12"/>
      <c r="R10" s="12"/>
      <c r="S10" s="12"/>
      <c r="T10" s="12">
        <v>5</v>
      </c>
      <c r="U10" s="13"/>
      <c r="V10" s="11"/>
      <c r="W10" s="12"/>
      <c r="X10" s="12"/>
      <c r="Y10" s="12"/>
      <c r="Z10" s="12"/>
      <c r="AA10" s="12">
        <v>2</v>
      </c>
      <c r="AB10" s="12"/>
      <c r="AC10" s="12">
        <v>4</v>
      </c>
      <c r="AD10" s="12">
        <v>15</v>
      </c>
      <c r="AE10" s="13"/>
      <c r="AF10" s="11"/>
      <c r="AG10" s="12"/>
      <c r="AH10" s="12"/>
      <c r="AI10" s="12"/>
      <c r="AJ10" s="12"/>
      <c r="AK10" s="12">
        <v>10</v>
      </c>
      <c r="AL10" s="12"/>
      <c r="AM10" s="12"/>
      <c r="AN10" s="12"/>
      <c r="AO10" s="13"/>
      <c r="AP10" s="11"/>
      <c r="AQ10" s="12"/>
      <c r="AR10" s="12"/>
      <c r="AS10" s="12"/>
      <c r="AT10" s="12">
        <v>5</v>
      </c>
      <c r="AU10" s="12">
        <v>3</v>
      </c>
      <c r="AV10" s="12">
        <v>1</v>
      </c>
      <c r="AW10" s="12"/>
      <c r="AX10" s="12"/>
      <c r="AY10" s="13"/>
      <c r="AZ10" s="11"/>
      <c r="BA10" s="12"/>
      <c r="BB10" s="12"/>
      <c r="BC10" s="12"/>
      <c r="BD10" s="12">
        <v>1</v>
      </c>
      <c r="BE10" s="12">
        <v>10</v>
      </c>
      <c r="BF10" s="12">
        <v>1</v>
      </c>
      <c r="BG10" s="12"/>
      <c r="BH10" s="12">
        <v>5</v>
      </c>
      <c r="BI10" s="13">
        <v>1</v>
      </c>
      <c r="BJ10" s="11">
        <v>1</v>
      </c>
      <c r="BK10" s="12"/>
      <c r="BL10" s="12"/>
      <c r="BM10" s="12"/>
      <c r="BN10" s="12"/>
      <c r="BO10" s="12">
        <v>1</v>
      </c>
      <c r="BP10" s="12"/>
      <c r="BQ10" s="12"/>
      <c r="BR10" s="12">
        <v>1</v>
      </c>
      <c r="BS10" s="13">
        <v>3</v>
      </c>
      <c r="BT10" s="24"/>
      <c r="BU10" s="25"/>
      <c r="BV10" s="25"/>
      <c r="BW10" s="25"/>
      <c r="BX10" s="25"/>
      <c r="BY10" s="25">
        <v>3</v>
      </c>
      <c r="BZ10" s="25"/>
      <c r="CA10" s="25">
        <v>1</v>
      </c>
      <c r="CB10" s="25">
        <v>4</v>
      </c>
      <c r="CC10" s="26">
        <v>1</v>
      </c>
      <c r="CD10" s="24"/>
      <c r="CE10" s="25"/>
      <c r="CF10" s="25"/>
      <c r="CG10" s="25">
        <v>2</v>
      </c>
      <c r="CH10" s="25">
        <v>2</v>
      </c>
      <c r="CI10" s="25"/>
      <c r="CJ10" s="25">
        <v>8</v>
      </c>
      <c r="CK10" s="25">
        <v>1</v>
      </c>
      <c r="CL10" s="25"/>
      <c r="CM10" s="26"/>
      <c r="CN10" s="24"/>
      <c r="CO10" s="25"/>
      <c r="CP10" s="25"/>
      <c r="CQ10" s="25"/>
      <c r="CR10" s="25"/>
      <c r="CS10" s="25"/>
      <c r="CT10" s="25"/>
      <c r="CU10" s="25"/>
      <c r="CV10" s="25"/>
      <c r="CW10" s="26"/>
      <c r="CX10" s="24"/>
      <c r="CY10" s="25"/>
      <c r="CZ10" s="25"/>
      <c r="DA10" s="25"/>
      <c r="DB10" s="25"/>
      <c r="DC10" s="25"/>
      <c r="DD10" s="25"/>
      <c r="DE10" s="25"/>
      <c r="DF10" s="25"/>
      <c r="DG10" s="26"/>
      <c r="DH10" s="24"/>
      <c r="DI10" s="25"/>
      <c r="DJ10" s="25"/>
      <c r="DK10" s="25">
        <v>1</v>
      </c>
      <c r="DL10" s="25"/>
      <c r="DM10" s="25"/>
      <c r="DN10" s="25">
        <v>1</v>
      </c>
      <c r="DO10" s="25"/>
      <c r="DP10" s="25">
        <v>2</v>
      </c>
      <c r="DR10" s="45"/>
      <c r="DS10" s="136" t="s">
        <v>9</v>
      </c>
      <c r="DT10" s="143">
        <f t="shared" si="0"/>
        <v>108</v>
      </c>
      <c r="EB10" s="182" t="s">
        <v>9</v>
      </c>
      <c r="EC10" s="24">
        <v>108</v>
      </c>
      <c r="ED10" s="76">
        <f t="shared" si="1"/>
        <v>0.019118428040361127</v>
      </c>
      <c r="EE10" s="75">
        <f t="shared" si="2"/>
        <v>-3.957102590201042</v>
      </c>
      <c r="EF10" s="75">
        <f t="shared" si="3"/>
        <v>-0.07565358111908525</v>
      </c>
      <c r="EG10" s="86">
        <f t="shared" si="4"/>
        <v>0.2993689818043169</v>
      </c>
      <c r="EI10">
        <f t="shared" si="5"/>
        <v>0.00036219401563715307</v>
      </c>
      <c r="EJ10">
        <f t="shared" si="6"/>
        <v>2760.951194184839</v>
      </c>
      <c r="EK10">
        <f t="shared" si="7"/>
        <v>4.853572645352746E-09</v>
      </c>
    </row>
    <row r="11" spans="1:141" s="27" customFormat="1" ht="12.75">
      <c r="A11" s="23" t="s">
        <v>11</v>
      </c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4"/>
      <c r="M11" s="25"/>
      <c r="N11" s="25"/>
      <c r="O11" s="25"/>
      <c r="P11" s="25"/>
      <c r="Q11" s="25"/>
      <c r="R11" s="25"/>
      <c r="S11" s="25"/>
      <c r="T11" s="25"/>
      <c r="U11" s="26"/>
      <c r="V11" s="24"/>
      <c r="W11" s="25"/>
      <c r="X11" s="25"/>
      <c r="Y11" s="25"/>
      <c r="Z11" s="25"/>
      <c r="AA11" s="25"/>
      <c r="AB11" s="25"/>
      <c r="AC11" s="25">
        <v>6</v>
      </c>
      <c r="AD11" s="25">
        <v>3</v>
      </c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6"/>
      <c r="AP11" s="24"/>
      <c r="AQ11" s="25"/>
      <c r="AR11" s="25"/>
      <c r="AS11" s="25"/>
      <c r="AT11" s="25"/>
      <c r="AU11" s="25"/>
      <c r="AV11" s="25"/>
      <c r="AW11" s="25"/>
      <c r="AX11" s="25"/>
      <c r="AY11" s="26"/>
      <c r="AZ11" s="24"/>
      <c r="BA11" s="25"/>
      <c r="BB11" s="25"/>
      <c r="BC11" s="25"/>
      <c r="BD11" s="25"/>
      <c r="BE11" s="25">
        <v>9</v>
      </c>
      <c r="BF11" s="25">
        <v>3</v>
      </c>
      <c r="BG11" s="25">
        <v>10</v>
      </c>
      <c r="BH11" s="25"/>
      <c r="BI11" s="26"/>
      <c r="BJ11" s="24"/>
      <c r="BK11" s="25"/>
      <c r="BL11" s="25"/>
      <c r="BM11" s="25"/>
      <c r="BN11" s="25"/>
      <c r="BO11" s="25"/>
      <c r="BP11" s="25"/>
      <c r="BQ11" s="25"/>
      <c r="BR11" s="25"/>
      <c r="BS11" s="26"/>
      <c r="BT11" s="24"/>
      <c r="BU11" s="25"/>
      <c r="BV11" s="25"/>
      <c r="BW11" s="25"/>
      <c r="BX11" s="25"/>
      <c r="BY11" s="25"/>
      <c r="BZ11" s="25"/>
      <c r="CA11" s="25"/>
      <c r="CB11" s="25"/>
      <c r="CC11" s="26"/>
      <c r="CD11" s="24"/>
      <c r="CE11" s="25"/>
      <c r="CF11" s="25"/>
      <c r="CG11" s="25"/>
      <c r="CH11" s="25"/>
      <c r="CI11" s="25"/>
      <c r="CJ11" s="25"/>
      <c r="CK11" s="25"/>
      <c r="CL11" s="25"/>
      <c r="CM11" s="26"/>
      <c r="CN11" s="24"/>
      <c r="CO11" s="25"/>
      <c r="CP11" s="25"/>
      <c r="CQ11" s="25"/>
      <c r="CR11" s="25"/>
      <c r="CS11" s="25"/>
      <c r="CT11" s="25"/>
      <c r="CU11" s="25"/>
      <c r="CV11" s="25"/>
      <c r="CW11" s="26"/>
      <c r="CX11" s="24"/>
      <c r="CY11" s="25"/>
      <c r="CZ11" s="25"/>
      <c r="DA11" s="25"/>
      <c r="DB11" s="25"/>
      <c r="DC11" s="25"/>
      <c r="DD11" s="25"/>
      <c r="DE11" s="25"/>
      <c r="DF11" s="25"/>
      <c r="DG11" s="26"/>
      <c r="DH11" s="24"/>
      <c r="DI11" s="25"/>
      <c r="DJ11" s="25"/>
      <c r="DK11" s="25"/>
      <c r="DL11" s="25"/>
      <c r="DM11" s="25"/>
      <c r="DN11" s="25"/>
      <c r="DO11" s="25"/>
      <c r="DP11" s="25"/>
      <c r="DR11" s="45"/>
      <c r="DS11" s="134" t="s">
        <v>11</v>
      </c>
      <c r="DT11" s="143">
        <f t="shared" si="0"/>
        <v>31</v>
      </c>
      <c r="EB11" s="183" t="s">
        <v>11</v>
      </c>
      <c r="EC11" s="24">
        <v>31</v>
      </c>
      <c r="ED11" s="76">
        <f t="shared" si="1"/>
        <v>0.005487696937511064</v>
      </c>
      <c r="EE11" s="75">
        <f t="shared" si="2"/>
        <v>-5.205246612840116</v>
      </c>
      <c r="EF11" s="75">
        <f t="shared" si="3"/>
        <v>-0.028564815896272543</v>
      </c>
      <c r="EG11" s="86">
        <f t="shared" si="4"/>
        <v>0.14868691119047417</v>
      </c>
      <c r="EI11">
        <f t="shared" si="5"/>
        <v>2.914853189187888E-05</v>
      </c>
      <c r="EJ11">
        <f t="shared" si="6"/>
        <v>34307.04516129032</v>
      </c>
      <c r="EK11">
        <f t="shared" si="7"/>
        <v>1.1637747601438376E-10</v>
      </c>
    </row>
    <row r="12" spans="1:141" s="27" customFormat="1" ht="12.75">
      <c r="A12" s="23" t="s">
        <v>12</v>
      </c>
      <c r="B12" s="24"/>
      <c r="C12" s="25"/>
      <c r="D12" s="25">
        <v>8</v>
      </c>
      <c r="E12" s="25">
        <v>13</v>
      </c>
      <c r="F12" s="25">
        <v>36</v>
      </c>
      <c r="G12" s="25">
        <v>15</v>
      </c>
      <c r="H12" s="25"/>
      <c r="I12" s="25"/>
      <c r="J12" s="25"/>
      <c r="K12" s="26"/>
      <c r="L12" s="24"/>
      <c r="M12" s="25">
        <v>70</v>
      </c>
      <c r="N12" s="25">
        <v>18</v>
      </c>
      <c r="O12" s="25">
        <v>22</v>
      </c>
      <c r="P12" s="25">
        <v>14</v>
      </c>
      <c r="Q12" s="25">
        <v>18</v>
      </c>
      <c r="R12" s="25"/>
      <c r="S12" s="25"/>
      <c r="T12" s="25"/>
      <c r="U12" s="26"/>
      <c r="V12" s="24">
        <v>9</v>
      </c>
      <c r="W12" s="25">
        <v>7</v>
      </c>
      <c r="X12" s="25">
        <v>2</v>
      </c>
      <c r="Y12" s="25">
        <v>11</v>
      </c>
      <c r="Z12" s="25">
        <v>20</v>
      </c>
      <c r="AA12" s="25"/>
      <c r="AB12" s="25"/>
      <c r="AC12" s="25"/>
      <c r="AD12" s="25"/>
      <c r="AE12" s="26"/>
      <c r="AF12" s="24"/>
      <c r="AG12" s="25">
        <v>7</v>
      </c>
      <c r="AH12" s="25">
        <v>14</v>
      </c>
      <c r="AI12" s="25"/>
      <c r="AJ12" s="25">
        <v>58</v>
      </c>
      <c r="AK12" s="25"/>
      <c r="AL12" s="25"/>
      <c r="AM12" s="25"/>
      <c r="AN12" s="25"/>
      <c r="AO12" s="26">
        <v>25</v>
      </c>
      <c r="AP12" s="24"/>
      <c r="AQ12" s="25"/>
      <c r="AR12" s="25">
        <v>15</v>
      </c>
      <c r="AS12" s="25">
        <v>58</v>
      </c>
      <c r="AT12" s="25">
        <v>2</v>
      </c>
      <c r="AU12" s="25">
        <v>16</v>
      </c>
      <c r="AV12" s="25"/>
      <c r="AW12" s="25"/>
      <c r="AX12" s="25"/>
      <c r="AY12" s="26"/>
      <c r="AZ12" s="24"/>
      <c r="BA12" s="25">
        <v>5</v>
      </c>
      <c r="BB12" s="25">
        <v>9</v>
      </c>
      <c r="BC12" s="25">
        <v>21</v>
      </c>
      <c r="BD12" s="25">
        <v>55</v>
      </c>
      <c r="BE12" s="25"/>
      <c r="BF12" s="25"/>
      <c r="BG12" s="25"/>
      <c r="BH12" s="25"/>
      <c r="BI12" s="26"/>
      <c r="BJ12" s="24">
        <v>50</v>
      </c>
      <c r="BK12" s="25">
        <v>5</v>
      </c>
      <c r="BL12" s="25">
        <v>1</v>
      </c>
      <c r="BM12" s="25">
        <v>5</v>
      </c>
      <c r="BN12" s="25">
        <v>24</v>
      </c>
      <c r="BO12" s="25">
        <v>17</v>
      </c>
      <c r="BP12" s="25">
        <v>24</v>
      </c>
      <c r="BQ12" s="25">
        <v>50</v>
      </c>
      <c r="BR12" s="25"/>
      <c r="BS12" s="26"/>
      <c r="BT12" s="24">
        <v>4</v>
      </c>
      <c r="BU12" s="25">
        <v>27</v>
      </c>
      <c r="BV12" s="25">
        <v>14</v>
      </c>
      <c r="BW12" s="25">
        <v>7</v>
      </c>
      <c r="BX12" s="25">
        <v>28</v>
      </c>
      <c r="BY12" s="25">
        <v>58</v>
      </c>
      <c r="BZ12" s="25">
        <v>49</v>
      </c>
      <c r="CA12" s="25"/>
      <c r="CB12" s="25"/>
      <c r="CC12" s="26"/>
      <c r="CD12" s="24"/>
      <c r="CE12" s="25">
        <v>4</v>
      </c>
      <c r="CF12" s="25">
        <v>7</v>
      </c>
      <c r="CG12" s="25">
        <v>9</v>
      </c>
      <c r="CH12" s="25">
        <v>6</v>
      </c>
      <c r="CI12" s="25">
        <v>15</v>
      </c>
      <c r="CJ12" s="25">
        <v>3</v>
      </c>
      <c r="CK12" s="25"/>
      <c r="CL12" s="25"/>
      <c r="CM12" s="26"/>
      <c r="CN12" s="24"/>
      <c r="CO12" s="25"/>
      <c r="CP12" s="25">
        <v>1</v>
      </c>
      <c r="CQ12" s="25">
        <v>30</v>
      </c>
      <c r="CR12" s="25">
        <v>26</v>
      </c>
      <c r="CS12" s="25">
        <v>16</v>
      </c>
      <c r="CT12" s="25">
        <v>19</v>
      </c>
      <c r="CU12" s="25">
        <v>22</v>
      </c>
      <c r="CV12" s="25"/>
      <c r="CW12" s="26"/>
      <c r="CX12" s="24"/>
      <c r="CY12" s="25">
        <v>16</v>
      </c>
      <c r="CZ12" s="25"/>
      <c r="DA12" s="25">
        <v>7</v>
      </c>
      <c r="DB12" s="25"/>
      <c r="DC12" s="25">
        <v>5</v>
      </c>
      <c r="DD12" s="25"/>
      <c r="DE12" s="25"/>
      <c r="DF12" s="25"/>
      <c r="DG12" s="26"/>
      <c r="DH12" s="24"/>
      <c r="DI12" s="25"/>
      <c r="DJ12" s="25">
        <v>13</v>
      </c>
      <c r="DK12" s="25">
        <v>9</v>
      </c>
      <c r="DL12" s="25">
        <v>10</v>
      </c>
      <c r="DM12" s="25">
        <v>14</v>
      </c>
      <c r="DN12" s="25">
        <v>10</v>
      </c>
      <c r="DO12" s="25">
        <v>33</v>
      </c>
      <c r="DP12" s="25"/>
      <c r="DR12" s="45"/>
      <c r="DS12" s="134" t="s">
        <v>12</v>
      </c>
      <c r="DT12" s="143">
        <f t="shared" si="0"/>
        <v>1186</v>
      </c>
      <c r="EB12" s="183" t="s">
        <v>12</v>
      </c>
      <c r="EC12" s="24">
        <v>1186</v>
      </c>
      <c r="ED12" s="76">
        <f t="shared" si="1"/>
        <v>0.209948663480262</v>
      </c>
      <c r="EE12" s="75">
        <f t="shared" si="2"/>
        <v>-1.5608922377675913</v>
      </c>
      <c r="EF12" s="75">
        <f t="shared" si="3"/>
        <v>-0.3277072391560211</v>
      </c>
      <c r="EG12" s="86">
        <f t="shared" si="4"/>
        <v>0.5115156858588811</v>
      </c>
      <c r="EI12">
        <f t="shared" si="5"/>
        <v>0.0440490733399629</v>
      </c>
      <c r="EJ12">
        <f t="shared" si="6"/>
        <v>22.70195316669157</v>
      </c>
      <c r="EK12">
        <f t="shared" si="7"/>
        <v>5.177058489250008E-06</v>
      </c>
    </row>
    <row r="13" spans="1:141" s="27" customFormat="1" ht="12.75">
      <c r="A13" s="19" t="s">
        <v>13</v>
      </c>
      <c r="B13" s="24"/>
      <c r="C13" s="25"/>
      <c r="D13" s="25"/>
      <c r="E13" s="25"/>
      <c r="F13" s="25">
        <v>1</v>
      </c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5"/>
      <c r="S13" s="25"/>
      <c r="T13" s="25">
        <v>8</v>
      </c>
      <c r="U13" s="26">
        <v>5</v>
      </c>
      <c r="V13" s="24"/>
      <c r="W13" s="25"/>
      <c r="X13" s="25"/>
      <c r="Y13" s="25"/>
      <c r="Z13" s="25"/>
      <c r="AA13" s="25"/>
      <c r="AB13" s="25"/>
      <c r="AC13" s="25"/>
      <c r="AD13" s="25"/>
      <c r="AE13" s="26"/>
      <c r="AF13" s="24"/>
      <c r="AG13" s="25"/>
      <c r="AH13" s="25"/>
      <c r="AI13" s="25"/>
      <c r="AJ13" s="25"/>
      <c r="AK13" s="25">
        <v>4</v>
      </c>
      <c r="AL13" s="25"/>
      <c r="AM13" s="25">
        <v>1</v>
      </c>
      <c r="AN13" s="25"/>
      <c r="AO13" s="26"/>
      <c r="AP13" s="24"/>
      <c r="AQ13" s="25"/>
      <c r="AR13" s="25"/>
      <c r="AS13" s="25">
        <v>10</v>
      </c>
      <c r="AT13" s="25"/>
      <c r="AU13" s="25"/>
      <c r="AV13" s="25"/>
      <c r="AW13" s="25"/>
      <c r="AX13" s="25"/>
      <c r="AY13" s="26"/>
      <c r="AZ13" s="24"/>
      <c r="BA13" s="25"/>
      <c r="BB13" s="25"/>
      <c r="BC13" s="25"/>
      <c r="BD13" s="25">
        <v>7</v>
      </c>
      <c r="BE13" s="25">
        <v>1</v>
      </c>
      <c r="BF13" s="25"/>
      <c r="BG13" s="25"/>
      <c r="BH13" s="25">
        <v>2</v>
      </c>
      <c r="BI13" s="26"/>
      <c r="BJ13" s="24"/>
      <c r="BK13" s="25"/>
      <c r="BL13" s="25"/>
      <c r="BM13" s="25"/>
      <c r="BN13" s="25"/>
      <c r="BO13" s="25"/>
      <c r="BP13" s="25"/>
      <c r="BQ13" s="25"/>
      <c r="BR13" s="25"/>
      <c r="BS13" s="26">
        <v>5</v>
      </c>
      <c r="BT13" s="24"/>
      <c r="BU13" s="25"/>
      <c r="BV13" s="25"/>
      <c r="BW13" s="25"/>
      <c r="BX13" s="25"/>
      <c r="BY13" s="25"/>
      <c r="BZ13" s="25"/>
      <c r="CA13" s="25"/>
      <c r="CB13" s="25"/>
      <c r="CC13" s="26">
        <v>5</v>
      </c>
      <c r="CD13" s="24"/>
      <c r="CE13" s="25"/>
      <c r="CF13" s="25"/>
      <c r="CG13" s="25"/>
      <c r="CH13" s="25"/>
      <c r="CI13" s="25"/>
      <c r="CJ13" s="25"/>
      <c r="CK13" s="25"/>
      <c r="CL13" s="25"/>
      <c r="CM13" s="26"/>
      <c r="CN13" s="24"/>
      <c r="CO13" s="25"/>
      <c r="CP13" s="25"/>
      <c r="CQ13" s="25"/>
      <c r="CR13" s="25">
        <v>5</v>
      </c>
      <c r="CS13" s="25">
        <v>1</v>
      </c>
      <c r="CT13" s="25"/>
      <c r="CU13" s="25"/>
      <c r="CV13" s="25"/>
      <c r="CW13" s="26"/>
      <c r="CX13" s="24"/>
      <c r="CY13" s="25"/>
      <c r="CZ13" s="25"/>
      <c r="DA13" s="25"/>
      <c r="DB13" s="25"/>
      <c r="DC13" s="25"/>
      <c r="DD13" s="25"/>
      <c r="DE13" s="25"/>
      <c r="DF13" s="25">
        <v>2</v>
      </c>
      <c r="DG13" s="26"/>
      <c r="DH13" s="24"/>
      <c r="DI13" s="25"/>
      <c r="DJ13" s="25"/>
      <c r="DK13" s="25"/>
      <c r="DL13" s="25"/>
      <c r="DM13" s="25"/>
      <c r="DN13" s="25"/>
      <c r="DO13" s="25">
        <v>17</v>
      </c>
      <c r="DP13" s="25"/>
      <c r="DR13" s="45"/>
      <c r="DS13" s="134" t="s">
        <v>13</v>
      </c>
      <c r="DT13" s="143">
        <f t="shared" si="0"/>
        <v>74</v>
      </c>
      <c r="EB13" s="120" t="s">
        <v>13</v>
      </c>
      <c r="EC13" s="24">
        <v>74</v>
      </c>
      <c r="ED13" s="76">
        <f t="shared" si="1"/>
        <v>0.013099663657284474</v>
      </c>
      <c r="EE13" s="75">
        <f t="shared" si="2"/>
        <v>-4.335168724121092</v>
      </c>
      <c r="EF13" s="75">
        <f t="shared" si="3"/>
        <v>-0.05678925218356538</v>
      </c>
      <c r="EG13" s="86">
        <f t="shared" si="4"/>
        <v>0.2461909899324181</v>
      </c>
      <c r="EI13">
        <f t="shared" si="5"/>
        <v>0.0001693122250321825</v>
      </c>
      <c r="EJ13">
        <f t="shared" si="6"/>
        <v>5906.248056275454</v>
      </c>
      <c r="EK13">
        <f t="shared" si="7"/>
        <v>1.57087688258116E-09</v>
      </c>
    </row>
    <row r="14" spans="1:141" s="27" customFormat="1" ht="12.75">
      <c r="A14" s="19" t="s">
        <v>15</v>
      </c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4"/>
      <c r="M14" s="25"/>
      <c r="N14" s="25"/>
      <c r="O14" s="25">
        <v>4</v>
      </c>
      <c r="P14" s="25"/>
      <c r="Q14" s="25"/>
      <c r="R14" s="25"/>
      <c r="S14" s="25"/>
      <c r="T14" s="25"/>
      <c r="U14" s="26"/>
      <c r="V14" s="24"/>
      <c r="W14" s="25"/>
      <c r="X14" s="25"/>
      <c r="Y14" s="25"/>
      <c r="Z14" s="25"/>
      <c r="AA14" s="25"/>
      <c r="AB14" s="25"/>
      <c r="AC14" s="25"/>
      <c r="AD14" s="25"/>
      <c r="AE14" s="26"/>
      <c r="AF14" s="24"/>
      <c r="AG14" s="25"/>
      <c r="AH14" s="25"/>
      <c r="AI14" s="25"/>
      <c r="AJ14" s="25"/>
      <c r="AK14" s="25"/>
      <c r="AL14" s="25"/>
      <c r="AM14" s="25"/>
      <c r="AN14" s="25"/>
      <c r="AO14" s="26"/>
      <c r="AP14" s="24"/>
      <c r="AQ14" s="25"/>
      <c r="AR14" s="25"/>
      <c r="AS14" s="25">
        <v>3</v>
      </c>
      <c r="AT14" s="25"/>
      <c r="AU14" s="25"/>
      <c r="AV14" s="25"/>
      <c r="AW14" s="25"/>
      <c r="AX14" s="25"/>
      <c r="AY14" s="26"/>
      <c r="AZ14" s="24"/>
      <c r="BA14" s="25"/>
      <c r="BB14" s="25"/>
      <c r="BC14" s="25"/>
      <c r="BD14" s="25"/>
      <c r="BE14" s="25"/>
      <c r="BF14" s="25"/>
      <c r="BG14" s="25"/>
      <c r="BH14" s="25"/>
      <c r="BI14" s="26"/>
      <c r="BJ14" s="24"/>
      <c r="BK14" s="25"/>
      <c r="BL14" s="25"/>
      <c r="BM14" s="25"/>
      <c r="BN14" s="25"/>
      <c r="BO14" s="25"/>
      <c r="BP14" s="25"/>
      <c r="BQ14" s="25"/>
      <c r="BR14" s="25"/>
      <c r="BS14" s="26"/>
      <c r="BT14" s="24"/>
      <c r="BU14" s="25"/>
      <c r="BV14" s="25"/>
      <c r="BW14" s="25"/>
      <c r="BX14" s="25"/>
      <c r="BY14" s="25"/>
      <c r="BZ14" s="25"/>
      <c r="CA14" s="25"/>
      <c r="CB14" s="25"/>
      <c r="CC14" s="26"/>
      <c r="CD14" s="24"/>
      <c r="CE14" s="25"/>
      <c r="CF14" s="25"/>
      <c r="CG14" s="25"/>
      <c r="CH14" s="25"/>
      <c r="CI14" s="25"/>
      <c r="CJ14" s="25"/>
      <c r="CK14" s="25"/>
      <c r="CL14" s="25"/>
      <c r="CM14" s="26"/>
      <c r="CN14" s="24"/>
      <c r="CO14" s="25"/>
      <c r="CP14" s="25"/>
      <c r="CQ14" s="25"/>
      <c r="CR14" s="25"/>
      <c r="CS14" s="25"/>
      <c r="CT14" s="25"/>
      <c r="CU14" s="25"/>
      <c r="CV14" s="25"/>
      <c r="CW14" s="26"/>
      <c r="CX14" s="24"/>
      <c r="CY14" s="25"/>
      <c r="CZ14" s="25"/>
      <c r="DA14" s="25"/>
      <c r="DB14" s="25"/>
      <c r="DC14" s="25"/>
      <c r="DD14" s="25"/>
      <c r="DE14" s="25"/>
      <c r="DF14" s="25"/>
      <c r="DG14" s="26"/>
      <c r="DH14" s="24"/>
      <c r="DI14" s="25"/>
      <c r="DJ14" s="25"/>
      <c r="DK14" s="25"/>
      <c r="DL14" s="25"/>
      <c r="DM14" s="25"/>
      <c r="DN14" s="25"/>
      <c r="DO14" s="25"/>
      <c r="DP14" s="25"/>
      <c r="DR14" s="45"/>
      <c r="DS14" s="134" t="s">
        <v>15</v>
      </c>
      <c r="DT14" s="143">
        <f t="shared" si="0"/>
        <v>7</v>
      </c>
      <c r="EB14" s="120" t="s">
        <v>15</v>
      </c>
      <c r="EC14" s="24">
        <v>7</v>
      </c>
      <c r="ED14" s="76">
        <f t="shared" si="1"/>
        <v>0.0012391573729863693</v>
      </c>
      <c r="EE14" s="75">
        <f t="shared" si="2"/>
        <v>-6.693323668269949</v>
      </c>
      <c r="EF14" s="75">
        <f t="shared" si="3"/>
        <v>-0.00829408137332088</v>
      </c>
      <c r="EG14" s="86">
        <f t="shared" si="4"/>
        <v>0.055514971162605564</v>
      </c>
      <c r="EI14">
        <f t="shared" si="5"/>
        <v>1.3163853112461429E-06</v>
      </c>
      <c r="EJ14">
        <f t="shared" si="6"/>
        <v>759656.0000000001</v>
      </c>
      <c r="EK14">
        <f t="shared" si="7"/>
        <v>1.3456413360048517E-12</v>
      </c>
    </row>
    <row r="15" spans="1:141" s="27" customFormat="1" ht="12.75">
      <c r="A15" s="19" t="s">
        <v>16</v>
      </c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5"/>
      <c r="R15" s="25"/>
      <c r="S15" s="25"/>
      <c r="T15" s="25"/>
      <c r="U15" s="26"/>
      <c r="V15" s="24"/>
      <c r="W15" s="25"/>
      <c r="X15" s="25"/>
      <c r="Y15" s="25"/>
      <c r="Z15" s="25"/>
      <c r="AA15" s="25"/>
      <c r="AB15" s="25"/>
      <c r="AC15" s="25"/>
      <c r="AD15" s="25"/>
      <c r="AE15" s="26"/>
      <c r="AF15" s="24"/>
      <c r="AG15" s="25"/>
      <c r="AH15" s="25"/>
      <c r="AI15" s="25"/>
      <c r="AJ15" s="25"/>
      <c r="AK15" s="25"/>
      <c r="AL15" s="25"/>
      <c r="AM15" s="25"/>
      <c r="AN15" s="25"/>
      <c r="AO15" s="26"/>
      <c r="AP15" s="24"/>
      <c r="AQ15" s="25"/>
      <c r="AR15" s="25"/>
      <c r="AS15" s="25"/>
      <c r="AT15" s="25"/>
      <c r="AU15" s="25"/>
      <c r="AV15" s="25"/>
      <c r="AW15" s="25"/>
      <c r="AX15" s="25"/>
      <c r="AY15" s="26"/>
      <c r="AZ15" s="24"/>
      <c r="BA15" s="25"/>
      <c r="BB15" s="25"/>
      <c r="BC15" s="25"/>
      <c r="BD15" s="25"/>
      <c r="BE15" s="25"/>
      <c r="BF15" s="25"/>
      <c r="BG15" s="25"/>
      <c r="BH15" s="25"/>
      <c r="BI15" s="26"/>
      <c r="BJ15" s="24"/>
      <c r="BK15" s="25"/>
      <c r="BL15" s="25"/>
      <c r="BM15" s="25"/>
      <c r="BN15" s="25"/>
      <c r="BO15" s="25"/>
      <c r="BP15" s="25"/>
      <c r="BQ15" s="25"/>
      <c r="BR15" s="25"/>
      <c r="BS15" s="26"/>
      <c r="BT15" s="24"/>
      <c r="BU15" s="25"/>
      <c r="BV15" s="25"/>
      <c r="BW15" s="25"/>
      <c r="BX15" s="25"/>
      <c r="BY15" s="25"/>
      <c r="BZ15" s="25"/>
      <c r="CA15" s="25"/>
      <c r="CB15" s="25"/>
      <c r="CC15" s="26"/>
      <c r="CD15" s="24"/>
      <c r="CE15" s="25"/>
      <c r="CF15" s="25"/>
      <c r="CG15" s="25"/>
      <c r="CH15" s="25"/>
      <c r="CI15" s="25"/>
      <c r="CJ15" s="25"/>
      <c r="CK15" s="25"/>
      <c r="CL15" s="25"/>
      <c r="CM15" s="26"/>
      <c r="CN15" s="24"/>
      <c r="CO15" s="25"/>
      <c r="CP15" s="25"/>
      <c r="CQ15" s="25"/>
      <c r="CR15" s="25"/>
      <c r="CS15" s="25"/>
      <c r="CT15" s="25"/>
      <c r="CU15" s="25"/>
      <c r="CV15" s="25"/>
      <c r="CW15" s="26"/>
      <c r="CX15" s="24"/>
      <c r="CY15" s="25"/>
      <c r="CZ15" s="25"/>
      <c r="DA15" s="25"/>
      <c r="DB15" s="25"/>
      <c r="DC15" s="25"/>
      <c r="DD15" s="25"/>
      <c r="DE15" s="25">
        <v>30</v>
      </c>
      <c r="DF15" s="25">
        <v>38</v>
      </c>
      <c r="DG15" s="26"/>
      <c r="DH15" s="24"/>
      <c r="DI15" s="25"/>
      <c r="DJ15" s="25"/>
      <c r="DK15" s="25"/>
      <c r="DL15" s="25"/>
      <c r="DM15" s="25"/>
      <c r="DN15" s="25"/>
      <c r="DO15" s="25"/>
      <c r="DP15" s="25"/>
      <c r="DR15" s="45"/>
      <c r="DS15" s="134" t="s">
        <v>16</v>
      </c>
      <c r="DT15" s="143">
        <f t="shared" si="0"/>
        <v>68</v>
      </c>
      <c r="EB15" s="120" t="s">
        <v>16</v>
      </c>
      <c r="EC15" s="24">
        <v>68</v>
      </c>
      <c r="ED15" s="76">
        <f t="shared" si="1"/>
        <v>0.012037528766153301</v>
      </c>
      <c r="EE15" s="75">
        <f t="shared" si="2"/>
        <v>-4.419726112149156</v>
      </c>
      <c r="EF15" s="75">
        <f t="shared" si="3"/>
        <v>-0.05320258021351435</v>
      </c>
      <c r="EG15" s="86">
        <f t="shared" si="4"/>
        <v>0.23514083300337937</v>
      </c>
      <c r="EI15">
        <f t="shared" si="5"/>
        <v>0.0001427964637627959</v>
      </c>
      <c r="EJ15">
        <f t="shared" si="6"/>
        <v>7002.974539069359</v>
      </c>
      <c r="EK15">
        <f t="shared" si="7"/>
        <v>1.2202276964397085E-09</v>
      </c>
    </row>
    <row r="16" spans="1:141" s="27" customFormat="1" ht="12.75">
      <c r="A16" s="19" t="s">
        <v>17</v>
      </c>
      <c r="B16" s="24"/>
      <c r="C16" s="25"/>
      <c r="D16" s="25"/>
      <c r="E16" s="25"/>
      <c r="F16" s="25"/>
      <c r="G16" s="25"/>
      <c r="H16" s="25">
        <v>25</v>
      </c>
      <c r="I16" s="25"/>
      <c r="J16" s="25">
        <v>16</v>
      </c>
      <c r="K16" s="26">
        <v>1</v>
      </c>
      <c r="L16" s="24"/>
      <c r="M16" s="25"/>
      <c r="N16" s="25"/>
      <c r="O16" s="25"/>
      <c r="P16" s="25"/>
      <c r="Q16" s="25"/>
      <c r="R16" s="25"/>
      <c r="S16" s="25"/>
      <c r="T16" s="25"/>
      <c r="U16" s="26"/>
      <c r="V16" s="24"/>
      <c r="W16" s="25"/>
      <c r="X16" s="25"/>
      <c r="Y16" s="25"/>
      <c r="Z16" s="25"/>
      <c r="AA16" s="25"/>
      <c r="AB16" s="25"/>
      <c r="AC16" s="25"/>
      <c r="AD16" s="25"/>
      <c r="AE16" s="26">
        <v>35</v>
      </c>
      <c r="AF16" s="24"/>
      <c r="AG16" s="25"/>
      <c r="AH16" s="25"/>
      <c r="AI16" s="25"/>
      <c r="AJ16" s="25"/>
      <c r="AK16" s="25"/>
      <c r="AL16" s="25">
        <v>3</v>
      </c>
      <c r="AM16" s="25">
        <v>8</v>
      </c>
      <c r="AN16" s="25"/>
      <c r="AO16" s="26"/>
      <c r="AP16" s="24"/>
      <c r="AQ16" s="25"/>
      <c r="AR16" s="25"/>
      <c r="AS16" s="25"/>
      <c r="AT16" s="25"/>
      <c r="AU16" s="25"/>
      <c r="AV16" s="25"/>
      <c r="AW16" s="25">
        <v>16</v>
      </c>
      <c r="AX16" s="25">
        <v>33</v>
      </c>
      <c r="AY16" s="26">
        <v>18</v>
      </c>
      <c r="AZ16" s="24"/>
      <c r="BA16" s="25"/>
      <c r="BB16" s="25"/>
      <c r="BC16" s="25"/>
      <c r="BD16" s="25"/>
      <c r="BE16" s="25">
        <v>4</v>
      </c>
      <c r="BF16" s="25">
        <v>4</v>
      </c>
      <c r="BG16" s="25">
        <v>26</v>
      </c>
      <c r="BH16" s="25"/>
      <c r="BI16" s="26">
        <v>42</v>
      </c>
      <c r="BJ16" s="24"/>
      <c r="BK16" s="25"/>
      <c r="BL16" s="25"/>
      <c r="BM16" s="25"/>
      <c r="BN16" s="25"/>
      <c r="BO16" s="25"/>
      <c r="BP16" s="25"/>
      <c r="BQ16" s="25"/>
      <c r="BR16" s="25"/>
      <c r="BS16" s="26"/>
      <c r="BT16" s="24"/>
      <c r="BU16" s="25"/>
      <c r="BV16" s="25"/>
      <c r="BW16" s="25"/>
      <c r="BX16" s="25"/>
      <c r="BY16" s="25"/>
      <c r="BZ16" s="25"/>
      <c r="CA16" s="25"/>
      <c r="CB16" s="25">
        <v>11</v>
      </c>
      <c r="CC16" s="26">
        <v>23</v>
      </c>
      <c r="CD16" s="24"/>
      <c r="CE16" s="25"/>
      <c r="CF16" s="25"/>
      <c r="CG16" s="25"/>
      <c r="CH16" s="25"/>
      <c r="CI16" s="25"/>
      <c r="CJ16" s="25"/>
      <c r="CK16" s="25">
        <v>68</v>
      </c>
      <c r="CL16" s="25">
        <v>17</v>
      </c>
      <c r="CM16" s="26">
        <v>49</v>
      </c>
      <c r="CN16" s="24"/>
      <c r="CO16" s="25"/>
      <c r="CP16" s="25"/>
      <c r="CQ16" s="25">
        <v>7</v>
      </c>
      <c r="CR16" s="25"/>
      <c r="CS16" s="25"/>
      <c r="CT16" s="25"/>
      <c r="CU16" s="25"/>
      <c r="CV16" s="25">
        <v>54</v>
      </c>
      <c r="CW16" s="26"/>
      <c r="CX16" s="24"/>
      <c r="CY16" s="25"/>
      <c r="CZ16" s="25"/>
      <c r="DA16" s="25"/>
      <c r="DB16" s="25"/>
      <c r="DC16" s="25"/>
      <c r="DD16" s="25"/>
      <c r="DE16" s="25">
        <v>14</v>
      </c>
      <c r="DF16" s="25">
        <v>5</v>
      </c>
      <c r="DG16" s="26"/>
      <c r="DH16" s="24"/>
      <c r="DI16" s="25"/>
      <c r="DJ16" s="25"/>
      <c r="DK16" s="25"/>
      <c r="DL16" s="25"/>
      <c r="DM16" s="25"/>
      <c r="DN16" s="25"/>
      <c r="DO16" s="25">
        <v>4</v>
      </c>
      <c r="DP16" s="25"/>
      <c r="DR16" s="45"/>
      <c r="DS16" s="134" t="s">
        <v>17</v>
      </c>
      <c r="DT16" s="143">
        <f t="shared" si="0"/>
        <v>483</v>
      </c>
      <c r="EB16" s="120" t="s">
        <v>17</v>
      </c>
      <c r="EC16" s="24">
        <v>483</v>
      </c>
      <c r="ED16" s="76">
        <f t="shared" si="1"/>
        <v>0.08550185873605948</v>
      </c>
      <c r="EE16" s="75">
        <f t="shared" si="2"/>
        <v>-2.4592171636726894</v>
      </c>
      <c r="EF16" s="75">
        <f t="shared" si="3"/>
        <v>-0.21026763852963515</v>
      </c>
      <c r="EG16" s="86">
        <f t="shared" si="4"/>
        <v>0.5170937856370037</v>
      </c>
      <c r="EI16">
        <f t="shared" si="5"/>
        <v>0.007296723780237371</v>
      </c>
      <c r="EJ16">
        <f t="shared" si="6"/>
        <v>137.04780804618437</v>
      </c>
      <c r="EK16">
        <f t="shared" si="7"/>
        <v>4.0476030243352095E-07</v>
      </c>
    </row>
    <row r="17" spans="1:141" s="27" customFormat="1" ht="12.75">
      <c r="A17" s="19" t="s">
        <v>18</v>
      </c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4"/>
      <c r="M17" s="25"/>
      <c r="N17" s="25"/>
      <c r="O17" s="25"/>
      <c r="P17" s="25"/>
      <c r="Q17" s="25"/>
      <c r="R17" s="25"/>
      <c r="S17" s="25"/>
      <c r="T17" s="25"/>
      <c r="U17" s="26"/>
      <c r="V17" s="24"/>
      <c r="W17" s="25"/>
      <c r="X17" s="25"/>
      <c r="Y17" s="25"/>
      <c r="Z17" s="25">
        <v>1</v>
      </c>
      <c r="AA17" s="25"/>
      <c r="AB17" s="25"/>
      <c r="AC17" s="25"/>
      <c r="AD17" s="25"/>
      <c r="AE17" s="26"/>
      <c r="AF17" s="24"/>
      <c r="AG17" s="25"/>
      <c r="AH17" s="25"/>
      <c r="AI17" s="25"/>
      <c r="AJ17" s="25"/>
      <c r="AK17" s="25"/>
      <c r="AL17" s="25"/>
      <c r="AM17" s="25"/>
      <c r="AN17" s="25"/>
      <c r="AO17" s="26"/>
      <c r="AP17" s="24"/>
      <c r="AQ17" s="25"/>
      <c r="AR17" s="25"/>
      <c r="AS17" s="25"/>
      <c r="AT17" s="25"/>
      <c r="AU17" s="25"/>
      <c r="AV17" s="25"/>
      <c r="AW17" s="25"/>
      <c r="AX17" s="25"/>
      <c r="AY17" s="26"/>
      <c r="AZ17" s="24"/>
      <c r="BA17" s="25"/>
      <c r="BB17" s="25"/>
      <c r="BC17" s="25"/>
      <c r="BD17" s="25"/>
      <c r="BE17" s="25"/>
      <c r="BF17" s="25"/>
      <c r="BG17" s="25"/>
      <c r="BH17" s="25"/>
      <c r="BI17" s="26"/>
      <c r="BJ17" s="24"/>
      <c r="BK17" s="25"/>
      <c r="BL17" s="25"/>
      <c r="BM17" s="25"/>
      <c r="BN17" s="25"/>
      <c r="BO17" s="25"/>
      <c r="BP17" s="25"/>
      <c r="BQ17" s="25"/>
      <c r="BR17" s="25"/>
      <c r="BS17" s="26"/>
      <c r="BT17" s="24"/>
      <c r="BU17" s="25"/>
      <c r="BV17" s="25"/>
      <c r="BW17" s="25"/>
      <c r="BX17" s="25"/>
      <c r="BY17" s="25"/>
      <c r="BZ17" s="25"/>
      <c r="CA17" s="25"/>
      <c r="CB17" s="25"/>
      <c r="CC17" s="26"/>
      <c r="CD17" s="24"/>
      <c r="CE17" s="25"/>
      <c r="CF17" s="25"/>
      <c r="CG17" s="25"/>
      <c r="CH17" s="25"/>
      <c r="CI17" s="25"/>
      <c r="CJ17" s="25"/>
      <c r="CK17" s="25"/>
      <c r="CL17" s="25"/>
      <c r="CM17" s="26"/>
      <c r="CN17" s="24"/>
      <c r="CO17" s="25"/>
      <c r="CP17" s="25"/>
      <c r="CQ17" s="25"/>
      <c r="CR17" s="25"/>
      <c r="CS17" s="25"/>
      <c r="CT17" s="25"/>
      <c r="CU17" s="25"/>
      <c r="CV17" s="25"/>
      <c r="CW17" s="26"/>
      <c r="CX17" s="24"/>
      <c r="CY17" s="25"/>
      <c r="CZ17" s="25"/>
      <c r="DA17" s="25"/>
      <c r="DB17" s="25"/>
      <c r="DC17" s="25"/>
      <c r="DD17" s="25"/>
      <c r="DE17" s="25"/>
      <c r="DF17" s="25"/>
      <c r="DG17" s="26"/>
      <c r="DH17" s="24"/>
      <c r="DI17" s="25"/>
      <c r="DJ17" s="25"/>
      <c r="DK17" s="25"/>
      <c r="DL17" s="25"/>
      <c r="DM17" s="25"/>
      <c r="DN17" s="25"/>
      <c r="DO17" s="25"/>
      <c r="DP17" s="25"/>
      <c r="DR17" s="45"/>
      <c r="DS17" s="134" t="s">
        <v>18</v>
      </c>
      <c r="DT17" s="143">
        <f t="shared" si="0"/>
        <v>1</v>
      </c>
      <c r="EB17" s="120" t="s">
        <v>18</v>
      </c>
      <c r="EC17" s="24">
        <v>1</v>
      </c>
      <c r="ED17" s="76">
        <f t="shared" si="1"/>
        <v>0.0001770224818551956</v>
      </c>
      <c r="EE17" s="75">
        <f t="shared" si="2"/>
        <v>-8.639233817325263</v>
      </c>
      <c r="EF17" s="75">
        <f t="shared" si="3"/>
        <v>-0.0015293386116702534</v>
      </c>
      <c r="EG17" s="86">
        <f t="shared" si="4"/>
        <v>0.013212313852082921</v>
      </c>
      <c r="EI17">
        <f t="shared" si="5"/>
        <v>0</v>
      </c>
      <c r="EJ17"/>
      <c r="EK17">
        <f t="shared" si="7"/>
        <v>3.927324670218778E-15</v>
      </c>
    </row>
    <row r="18" spans="1:141" s="27" customFormat="1" ht="12.75">
      <c r="A18" s="19" t="s">
        <v>19</v>
      </c>
      <c r="B18" s="24"/>
      <c r="C18" s="25"/>
      <c r="D18" s="25">
        <v>5</v>
      </c>
      <c r="E18" s="25">
        <v>11</v>
      </c>
      <c r="F18" s="25">
        <v>38</v>
      </c>
      <c r="G18" s="25">
        <v>14</v>
      </c>
      <c r="H18" s="25">
        <v>9</v>
      </c>
      <c r="I18" s="25"/>
      <c r="J18" s="25"/>
      <c r="K18" s="26"/>
      <c r="L18" s="24">
        <v>11</v>
      </c>
      <c r="M18" s="25">
        <v>40</v>
      </c>
      <c r="N18" s="25">
        <v>20</v>
      </c>
      <c r="O18" s="25"/>
      <c r="P18" s="25">
        <v>12</v>
      </c>
      <c r="Q18" s="25">
        <v>4</v>
      </c>
      <c r="R18" s="25">
        <v>4</v>
      </c>
      <c r="S18" s="25">
        <v>3</v>
      </c>
      <c r="T18" s="25">
        <v>5</v>
      </c>
      <c r="U18" s="26"/>
      <c r="V18" s="24">
        <v>8</v>
      </c>
      <c r="W18" s="25"/>
      <c r="X18" s="25"/>
      <c r="Y18" s="25">
        <v>4</v>
      </c>
      <c r="Z18" s="25"/>
      <c r="AA18" s="25">
        <v>24</v>
      </c>
      <c r="AB18" s="25"/>
      <c r="AC18" s="25">
        <v>3</v>
      </c>
      <c r="AD18" s="25"/>
      <c r="AE18" s="26">
        <v>5</v>
      </c>
      <c r="AF18" s="24"/>
      <c r="AG18" s="25"/>
      <c r="AH18" s="25">
        <v>26</v>
      </c>
      <c r="AI18" s="25">
        <v>45</v>
      </c>
      <c r="AJ18" s="25">
        <v>32</v>
      </c>
      <c r="AK18" s="25">
        <v>22</v>
      </c>
      <c r="AL18" s="25">
        <v>30</v>
      </c>
      <c r="AM18" s="25"/>
      <c r="AN18" s="25">
        <v>2</v>
      </c>
      <c r="AO18" s="26">
        <v>23</v>
      </c>
      <c r="AP18" s="24">
        <v>4</v>
      </c>
      <c r="AQ18" s="25">
        <v>6</v>
      </c>
      <c r="AR18" s="25">
        <v>10</v>
      </c>
      <c r="AS18" s="25">
        <v>10</v>
      </c>
      <c r="AT18" s="25">
        <v>25</v>
      </c>
      <c r="AU18" s="25">
        <v>9</v>
      </c>
      <c r="AV18" s="25">
        <v>19</v>
      </c>
      <c r="AW18" s="25">
        <v>13</v>
      </c>
      <c r="AX18" s="25">
        <v>5</v>
      </c>
      <c r="AY18" s="26">
        <v>5</v>
      </c>
      <c r="AZ18" s="24"/>
      <c r="BA18" s="25">
        <v>40</v>
      </c>
      <c r="BB18" s="25">
        <v>12</v>
      </c>
      <c r="BC18" s="25">
        <v>13</v>
      </c>
      <c r="BD18" s="25"/>
      <c r="BE18" s="25"/>
      <c r="BF18" s="25"/>
      <c r="BG18" s="25">
        <v>7</v>
      </c>
      <c r="BH18" s="25"/>
      <c r="BI18" s="26">
        <v>6</v>
      </c>
      <c r="BJ18" s="24">
        <v>17</v>
      </c>
      <c r="BK18" s="25">
        <v>10</v>
      </c>
      <c r="BL18" s="25">
        <v>21</v>
      </c>
      <c r="BM18" s="25">
        <v>6</v>
      </c>
      <c r="BN18" s="25">
        <v>4</v>
      </c>
      <c r="BO18" s="25">
        <v>12</v>
      </c>
      <c r="BP18" s="25">
        <v>9</v>
      </c>
      <c r="BQ18" s="25">
        <v>39</v>
      </c>
      <c r="BR18" s="25">
        <v>18</v>
      </c>
      <c r="BS18" s="26">
        <v>3</v>
      </c>
      <c r="BT18" s="24">
        <v>1</v>
      </c>
      <c r="BU18" s="25">
        <v>7</v>
      </c>
      <c r="BV18" s="25">
        <v>8</v>
      </c>
      <c r="BW18" s="25">
        <v>24</v>
      </c>
      <c r="BX18" s="25">
        <v>51</v>
      </c>
      <c r="BY18" s="25">
        <v>25</v>
      </c>
      <c r="BZ18" s="25">
        <v>6</v>
      </c>
      <c r="CA18" s="25">
        <v>26</v>
      </c>
      <c r="CB18" s="25"/>
      <c r="CC18" s="26"/>
      <c r="CD18" s="24"/>
      <c r="CE18" s="25"/>
      <c r="CF18" s="25"/>
      <c r="CG18" s="25"/>
      <c r="CH18" s="25"/>
      <c r="CI18" s="25"/>
      <c r="CJ18" s="25"/>
      <c r="CK18" s="25"/>
      <c r="CL18" s="25"/>
      <c r="CM18" s="26"/>
      <c r="CN18" s="24">
        <v>1</v>
      </c>
      <c r="CO18" s="25">
        <v>17</v>
      </c>
      <c r="CP18" s="25"/>
      <c r="CQ18" s="25">
        <v>23</v>
      </c>
      <c r="CR18" s="25"/>
      <c r="CS18" s="25"/>
      <c r="CT18" s="25">
        <v>27</v>
      </c>
      <c r="CU18" s="25">
        <v>15</v>
      </c>
      <c r="CV18" s="25">
        <v>4</v>
      </c>
      <c r="CW18" s="26"/>
      <c r="CX18" s="24">
        <v>25</v>
      </c>
      <c r="CY18" s="25">
        <v>8</v>
      </c>
      <c r="CZ18" s="25">
        <v>7</v>
      </c>
      <c r="DA18" s="25"/>
      <c r="DB18" s="25">
        <v>3</v>
      </c>
      <c r="DC18" s="25">
        <v>1</v>
      </c>
      <c r="DD18" s="25">
        <v>19</v>
      </c>
      <c r="DE18" s="25"/>
      <c r="DF18" s="25"/>
      <c r="DG18" s="26">
        <v>10</v>
      </c>
      <c r="DH18" s="24">
        <v>18</v>
      </c>
      <c r="DI18" s="25">
        <v>5</v>
      </c>
      <c r="DJ18" s="25">
        <v>29</v>
      </c>
      <c r="DK18" s="25">
        <v>7</v>
      </c>
      <c r="DL18" s="25">
        <v>6</v>
      </c>
      <c r="DM18" s="25"/>
      <c r="DN18" s="25">
        <v>19</v>
      </c>
      <c r="DO18" s="25">
        <v>15</v>
      </c>
      <c r="DP18" s="25">
        <v>47</v>
      </c>
      <c r="DR18" s="45"/>
      <c r="DS18" s="134" t="s">
        <v>19</v>
      </c>
      <c r="DT18" s="143">
        <f t="shared" si="0"/>
        <v>1177</v>
      </c>
      <c r="EB18" s="120" t="s">
        <v>19</v>
      </c>
      <c r="EC18" s="24">
        <v>1177</v>
      </c>
      <c r="ED18" s="76">
        <f t="shared" si="1"/>
        <v>0.20835546114356523</v>
      </c>
      <c r="EE18" s="75">
        <f t="shared" si="2"/>
        <v>-1.5685097100649854</v>
      </c>
      <c r="EF18" s="75">
        <f t="shared" si="3"/>
        <v>-0.3268075639487498</v>
      </c>
      <c r="EG18" s="86">
        <f t="shared" si="4"/>
        <v>0.5126008373762978</v>
      </c>
      <c r="EI18">
        <f t="shared" si="5"/>
        <v>0.04338279431742789</v>
      </c>
      <c r="EJ18">
        <f t="shared" si="6"/>
        <v>23.050612938463402</v>
      </c>
      <c r="EK18">
        <f t="shared" si="7"/>
        <v>5.070295850587149E-06</v>
      </c>
    </row>
    <row r="19" spans="1:141" s="27" customFormat="1" ht="12.75">
      <c r="A19" s="19" t="s">
        <v>20</v>
      </c>
      <c r="B19" s="24">
        <v>14</v>
      </c>
      <c r="C19" s="25">
        <v>3</v>
      </c>
      <c r="D19" s="25">
        <v>8</v>
      </c>
      <c r="E19" s="25"/>
      <c r="F19" s="25"/>
      <c r="G19" s="25"/>
      <c r="H19" s="25"/>
      <c r="I19" s="25"/>
      <c r="J19" s="25">
        <v>1</v>
      </c>
      <c r="K19" s="26"/>
      <c r="L19" s="24">
        <v>8</v>
      </c>
      <c r="M19" s="25">
        <v>2</v>
      </c>
      <c r="N19" s="25">
        <v>10</v>
      </c>
      <c r="O19" s="25"/>
      <c r="P19" s="25">
        <v>4</v>
      </c>
      <c r="Q19" s="25">
        <v>4</v>
      </c>
      <c r="R19" s="25">
        <v>8</v>
      </c>
      <c r="S19" s="25">
        <v>4</v>
      </c>
      <c r="T19" s="25">
        <v>2</v>
      </c>
      <c r="U19" s="26">
        <v>5</v>
      </c>
      <c r="V19" s="24">
        <v>9</v>
      </c>
      <c r="W19" s="25">
        <v>12</v>
      </c>
      <c r="X19" s="25">
        <v>14</v>
      </c>
      <c r="Y19" s="25"/>
      <c r="Z19" s="25"/>
      <c r="AA19" s="25"/>
      <c r="AB19" s="25">
        <v>3</v>
      </c>
      <c r="AC19" s="25">
        <v>1</v>
      </c>
      <c r="AD19" s="25"/>
      <c r="AE19" s="26"/>
      <c r="AF19" s="24">
        <v>22</v>
      </c>
      <c r="AG19" s="25">
        <v>5</v>
      </c>
      <c r="AH19" s="25">
        <v>14</v>
      </c>
      <c r="AI19" s="25">
        <v>3</v>
      </c>
      <c r="AJ19" s="25">
        <v>1</v>
      </c>
      <c r="AK19" s="25">
        <v>8</v>
      </c>
      <c r="AL19" s="25">
        <v>2</v>
      </c>
      <c r="AM19" s="25">
        <v>1</v>
      </c>
      <c r="AN19" s="25"/>
      <c r="AO19" s="26"/>
      <c r="AP19" s="24">
        <v>5</v>
      </c>
      <c r="AQ19" s="25">
        <v>7</v>
      </c>
      <c r="AR19" s="25">
        <v>8</v>
      </c>
      <c r="AS19" s="25"/>
      <c r="AT19" s="25">
        <v>2</v>
      </c>
      <c r="AU19" s="25"/>
      <c r="AV19" s="25">
        <v>1</v>
      </c>
      <c r="AW19" s="25"/>
      <c r="AX19" s="25"/>
      <c r="AY19" s="26"/>
      <c r="AZ19" s="24">
        <v>3</v>
      </c>
      <c r="BA19" s="25">
        <v>7</v>
      </c>
      <c r="BB19" s="25">
        <v>11</v>
      </c>
      <c r="BC19" s="25">
        <v>7</v>
      </c>
      <c r="BD19" s="25"/>
      <c r="BE19" s="25"/>
      <c r="BF19" s="25"/>
      <c r="BG19" s="25">
        <v>2</v>
      </c>
      <c r="BH19" s="25"/>
      <c r="BI19" s="26">
        <v>3</v>
      </c>
      <c r="BJ19" s="24">
        <v>13</v>
      </c>
      <c r="BK19" s="25">
        <v>14</v>
      </c>
      <c r="BL19" s="25">
        <v>7</v>
      </c>
      <c r="BM19" s="25">
        <v>6</v>
      </c>
      <c r="BN19" s="25">
        <v>15</v>
      </c>
      <c r="BO19" s="25">
        <v>4</v>
      </c>
      <c r="BP19" s="25">
        <v>3</v>
      </c>
      <c r="BQ19" s="25">
        <v>3</v>
      </c>
      <c r="BR19" s="25"/>
      <c r="BS19" s="26">
        <v>4</v>
      </c>
      <c r="BT19" s="24">
        <v>6</v>
      </c>
      <c r="BU19" s="25">
        <v>1</v>
      </c>
      <c r="BV19" s="25">
        <v>3</v>
      </c>
      <c r="BW19" s="25">
        <v>4</v>
      </c>
      <c r="BX19" s="25">
        <v>15</v>
      </c>
      <c r="BY19" s="25"/>
      <c r="BZ19" s="25">
        <v>2</v>
      </c>
      <c r="CA19" s="25"/>
      <c r="CB19" s="25">
        <v>4</v>
      </c>
      <c r="CC19" s="26">
        <v>2</v>
      </c>
      <c r="CD19" s="24"/>
      <c r="CE19" s="25"/>
      <c r="CF19" s="25">
        <v>10</v>
      </c>
      <c r="CG19" s="25">
        <v>7</v>
      </c>
      <c r="CH19" s="25">
        <v>5</v>
      </c>
      <c r="CI19" s="25">
        <v>1</v>
      </c>
      <c r="CJ19" s="25">
        <v>6</v>
      </c>
      <c r="CK19" s="25">
        <v>3</v>
      </c>
      <c r="CL19" s="25">
        <v>2</v>
      </c>
      <c r="CM19" s="26"/>
      <c r="CN19" s="24">
        <v>4</v>
      </c>
      <c r="CO19" s="25">
        <v>8</v>
      </c>
      <c r="CP19" s="25">
        <v>4</v>
      </c>
      <c r="CQ19" s="25"/>
      <c r="CR19" s="25">
        <v>3</v>
      </c>
      <c r="CS19" s="25">
        <v>2</v>
      </c>
      <c r="CT19" s="25">
        <v>10</v>
      </c>
      <c r="CU19" s="25">
        <v>5</v>
      </c>
      <c r="CV19" s="25">
        <v>4</v>
      </c>
      <c r="CW19" s="26"/>
      <c r="CX19" s="24">
        <v>3</v>
      </c>
      <c r="CY19" s="25">
        <v>8</v>
      </c>
      <c r="CZ19" s="25"/>
      <c r="DA19" s="25">
        <v>5</v>
      </c>
      <c r="DB19" s="25">
        <v>7</v>
      </c>
      <c r="DC19" s="25">
        <v>5</v>
      </c>
      <c r="DD19" s="25">
        <v>4</v>
      </c>
      <c r="DE19" s="25"/>
      <c r="DF19" s="25"/>
      <c r="DG19" s="26">
        <v>1</v>
      </c>
      <c r="DH19" s="24">
        <v>5</v>
      </c>
      <c r="DI19" s="25">
        <v>13</v>
      </c>
      <c r="DJ19" s="25">
        <v>9</v>
      </c>
      <c r="DK19" s="25">
        <v>12</v>
      </c>
      <c r="DL19" s="25">
        <v>6</v>
      </c>
      <c r="DM19" s="25">
        <v>16</v>
      </c>
      <c r="DN19" s="25">
        <v>10</v>
      </c>
      <c r="DO19" s="25">
        <v>2</v>
      </c>
      <c r="DP19" s="25">
        <v>5</v>
      </c>
      <c r="DR19" s="45"/>
      <c r="DS19" s="134" t="s">
        <v>20</v>
      </c>
      <c r="DT19" s="143">
        <f t="shared" si="0"/>
        <v>515</v>
      </c>
      <c r="EB19" s="120" t="s">
        <v>20</v>
      </c>
      <c r="EC19" s="24">
        <v>515</v>
      </c>
      <c r="ED19" s="76">
        <f t="shared" si="1"/>
        <v>0.09116657815542574</v>
      </c>
      <c r="EE19" s="75">
        <f t="shared" si="2"/>
        <v>-2.395066916661526</v>
      </c>
      <c r="EF19" s="75">
        <f t="shared" si="3"/>
        <v>-0.21835005524529758</v>
      </c>
      <c r="EG19" s="86">
        <f t="shared" si="4"/>
        <v>0.5229629935692288</v>
      </c>
      <c r="EI19">
        <f t="shared" si="5"/>
        <v>0.00829667513666587</v>
      </c>
      <c r="EJ19">
        <f t="shared" si="6"/>
        <v>120.53021041894904</v>
      </c>
      <c r="EK19">
        <f t="shared" si="7"/>
        <v>4.876179329193802E-07</v>
      </c>
    </row>
    <row r="20" spans="1:141" s="27" customFormat="1" ht="12.75">
      <c r="A20" s="19" t="s">
        <v>21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4"/>
      <c r="M20" s="25"/>
      <c r="N20" s="25"/>
      <c r="O20" s="25"/>
      <c r="P20" s="25"/>
      <c r="Q20" s="25"/>
      <c r="R20" s="25"/>
      <c r="S20" s="25"/>
      <c r="T20" s="25"/>
      <c r="U20" s="26"/>
      <c r="V20" s="24"/>
      <c r="W20" s="25"/>
      <c r="X20" s="25"/>
      <c r="Y20" s="25"/>
      <c r="Z20" s="25"/>
      <c r="AA20" s="25"/>
      <c r="AB20" s="25"/>
      <c r="AC20" s="25"/>
      <c r="AD20" s="25"/>
      <c r="AE20" s="26"/>
      <c r="AF20" s="24"/>
      <c r="AG20" s="25"/>
      <c r="AH20" s="25"/>
      <c r="AI20" s="25"/>
      <c r="AJ20" s="25"/>
      <c r="AK20" s="25"/>
      <c r="AL20" s="25"/>
      <c r="AM20" s="25"/>
      <c r="AN20" s="25"/>
      <c r="AO20" s="26"/>
      <c r="AP20" s="24"/>
      <c r="AQ20" s="25"/>
      <c r="AR20" s="25"/>
      <c r="AS20" s="25"/>
      <c r="AT20" s="25"/>
      <c r="AU20" s="25"/>
      <c r="AV20" s="25"/>
      <c r="AW20" s="25"/>
      <c r="AX20" s="25"/>
      <c r="AY20" s="26"/>
      <c r="AZ20" s="24"/>
      <c r="BA20" s="25"/>
      <c r="BB20" s="25"/>
      <c r="BC20" s="25"/>
      <c r="BD20" s="25"/>
      <c r="BE20" s="25"/>
      <c r="BF20" s="25"/>
      <c r="BG20" s="25"/>
      <c r="BH20" s="25"/>
      <c r="BI20" s="26"/>
      <c r="BJ20" s="24"/>
      <c r="BK20" s="25"/>
      <c r="BL20" s="25"/>
      <c r="BM20" s="25"/>
      <c r="BN20" s="25"/>
      <c r="BO20" s="25"/>
      <c r="BP20" s="25"/>
      <c r="BQ20" s="25"/>
      <c r="BR20" s="25"/>
      <c r="BS20" s="26"/>
      <c r="BT20" s="24"/>
      <c r="BU20" s="25"/>
      <c r="BV20" s="25"/>
      <c r="BW20" s="25"/>
      <c r="BX20" s="25"/>
      <c r="BY20" s="25"/>
      <c r="BZ20" s="25"/>
      <c r="CA20" s="25"/>
      <c r="CB20" s="25"/>
      <c r="CC20" s="26"/>
      <c r="CD20" s="24"/>
      <c r="CE20" s="25"/>
      <c r="CF20" s="25"/>
      <c r="CG20" s="25"/>
      <c r="CH20" s="25"/>
      <c r="CI20" s="25"/>
      <c r="CJ20" s="25"/>
      <c r="CK20" s="25"/>
      <c r="CL20" s="25"/>
      <c r="CM20" s="26"/>
      <c r="CN20" s="24"/>
      <c r="CO20" s="25"/>
      <c r="CP20" s="25"/>
      <c r="CQ20" s="25"/>
      <c r="CR20" s="25"/>
      <c r="CS20" s="25"/>
      <c r="CT20" s="25"/>
      <c r="CU20" s="25"/>
      <c r="CV20" s="25"/>
      <c r="CW20" s="26"/>
      <c r="CX20" s="24"/>
      <c r="CY20" s="25"/>
      <c r="CZ20" s="25"/>
      <c r="DA20" s="25">
        <v>1</v>
      </c>
      <c r="DB20" s="25"/>
      <c r="DC20" s="25"/>
      <c r="DD20" s="25"/>
      <c r="DE20" s="25"/>
      <c r="DF20" s="25"/>
      <c r="DG20" s="26">
        <v>1</v>
      </c>
      <c r="DH20" s="24"/>
      <c r="DI20" s="25"/>
      <c r="DJ20" s="25"/>
      <c r="DK20" s="25"/>
      <c r="DL20" s="25"/>
      <c r="DM20" s="25"/>
      <c r="DN20" s="25"/>
      <c r="DO20" s="25"/>
      <c r="DP20" s="25"/>
      <c r="DR20" s="45"/>
      <c r="DS20" s="134" t="s">
        <v>21</v>
      </c>
      <c r="DT20" s="143">
        <f t="shared" si="0"/>
        <v>2</v>
      </c>
      <c r="EB20" s="120" t="s">
        <v>21</v>
      </c>
      <c r="EC20" s="24">
        <v>2</v>
      </c>
      <c r="ED20" s="76">
        <f t="shared" si="1"/>
        <v>0.0003540449637103912</v>
      </c>
      <c r="EE20" s="75">
        <f t="shared" si="2"/>
        <v>-7.946086636765317</v>
      </c>
      <c r="EF20" s="75">
        <f t="shared" si="3"/>
        <v>-0.002813271954953201</v>
      </c>
      <c r="EG20" s="86">
        <f t="shared" si="4"/>
        <v>0.02235450268684027</v>
      </c>
      <c r="EI20">
        <f t="shared" si="5"/>
        <v>6.26850148212449E-08</v>
      </c>
      <c r="EJ20">
        <f t="shared" si="6"/>
        <v>15952776</v>
      </c>
      <c r="EK20">
        <f t="shared" si="7"/>
        <v>3.1413034578931215E-14</v>
      </c>
    </row>
    <row r="21" spans="1:141" s="27" customFormat="1" ht="12.75">
      <c r="A21" s="28" t="s">
        <v>22</v>
      </c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4"/>
      <c r="M21" s="25"/>
      <c r="N21" s="25"/>
      <c r="O21" s="25"/>
      <c r="P21" s="25"/>
      <c r="Q21" s="25">
        <v>1</v>
      </c>
      <c r="R21" s="25"/>
      <c r="S21" s="25"/>
      <c r="T21" s="25"/>
      <c r="U21" s="26"/>
      <c r="V21" s="24"/>
      <c r="W21" s="25"/>
      <c r="X21" s="25"/>
      <c r="Y21" s="25"/>
      <c r="Z21" s="25"/>
      <c r="AA21" s="25"/>
      <c r="AB21" s="25"/>
      <c r="AC21" s="25"/>
      <c r="AD21" s="25"/>
      <c r="AE21" s="26"/>
      <c r="AF21" s="24"/>
      <c r="AG21" s="25"/>
      <c r="AH21" s="25"/>
      <c r="AI21" s="25"/>
      <c r="AJ21" s="25"/>
      <c r="AK21" s="25"/>
      <c r="AL21" s="25"/>
      <c r="AM21" s="25"/>
      <c r="AN21" s="25"/>
      <c r="AO21" s="26"/>
      <c r="AP21" s="24"/>
      <c r="AQ21" s="25"/>
      <c r="AR21" s="25"/>
      <c r="AS21" s="25"/>
      <c r="AT21" s="25"/>
      <c r="AU21" s="25"/>
      <c r="AV21" s="25"/>
      <c r="AW21" s="25"/>
      <c r="AX21" s="25"/>
      <c r="AY21" s="26"/>
      <c r="AZ21" s="24"/>
      <c r="BA21" s="25"/>
      <c r="BB21" s="25"/>
      <c r="BC21" s="25"/>
      <c r="BD21" s="25"/>
      <c r="BE21" s="25"/>
      <c r="BF21" s="25"/>
      <c r="BG21" s="25"/>
      <c r="BH21" s="25"/>
      <c r="BI21" s="26"/>
      <c r="BJ21" s="24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>
        <v>2</v>
      </c>
      <c r="CA21" s="25"/>
      <c r="CB21" s="25"/>
      <c r="CC21" s="26"/>
      <c r="CD21" s="24"/>
      <c r="CE21" s="25"/>
      <c r="CF21" s="25"/>
      <c r="CG21" s="25"/>
      <c r="CH21" s="25"/>
      <c r="CI21" s="25"/>
      <c r="CJ21" s="25"/>
      <c r="CK21" s="25"/>
      <c r="CL21" s="25"/>
      <c r="CM21" s="26"/>
      <c r="CN21" s="24"/>
      <c r="CO21" s="25"/>
      <c r="CP21" s="25"/>
      <c r="CQ21" s="25">
        <v>1</v>
      </c>
      <c r="CR21" s="25">
        <v>1</v>
      </c>
      <c r="CS21" s="25"/>
      <c r="CT21" s="25"/>
      <c r="CU21" s="25"/>
      <c r="CV21" s="25"/>
      <c r="CW21" s="26"/>
      <c r="CX21" s="24"/>
      <c r="CY21" s="25"/>
      <c r="CZ21" s="25"/>
      <c r="DA21" s="25"/>
      <c r="DB21" s="25"/>
      <c r="DC21" s="25"/>
      <c r="DD21" s="25"/>
      <c r="DE21" s="25"/>
      <c r="DF21" s="25"/>
      <c r="DG21" s="26"/>
      <c r="DH21" s="24"/>
      <c r="DI21" s="25"/>
      <c r="DJ21" s="25"/>
      <c r="DK21" s="25"/>
      <c r="DL21" s="25"/>
      <c r="DM21" s="25"/>
      <c r="DN21" s="25"/>
      <c r="DO21" s="25"/>
      <c r="DP21" s="25"/>
      <c r="DR21" s="45"/>
      <c r="DS21" s="134" t="s">
        <v>22</v>
      </c>
      <c r="DT21" s="143">
        <f t="shared" si="0"/>
        <v>5</v>
      </c>
      <c r="EB21" s="120" t="s">
        <v>22</v>
      </c>
      <c r="EC21" s="24">
        <v>5</v>
      </c>
      <c r="ED21" s="76">
        <f t="shared" si="1"/>
        <v>0.0008851124092759781</v>
      </c>
      <c r="EE21" s="75">
        <f t="shared" si="2"/>
        <v>-7.029795904891162</v>
      </c>
      <c r="EF21" s="75">
        <f t="shared" si="3"/>
        <v>-0.0062221595900966205</v>
      </c>
      <c r="EG21" s="86">
        <f t="shared" si="4"/>
        <v>0.0437405120060405</v>
      </c>
      <c r="EI21">
        <f t="shared" si="5"/>
        <v>6.268501482124491E-07</v>
      </c>
      <c r="EJ21">
        <f t="shared" si="6"/>
        <v>1595277.5999999999</v>
      </c>
      <c r="EK21">
        <f t="shared" si="7"/>
        <v>4.905679098511594E-13</v>
      </c>
    </row>
    <row r="22" spans="1:141" s="27" customFormat="1" ht="12.75">
      <c r="A22" s="28" t="s">
        <v>23</v>
      </c>
      <c r="B22" s="24"/>
      <c r="C22" s="25"/>
      <c r="D22" s="25"/>
      <c r="E22" s="25"/>
      <c r="F22" s="25"/>
      <c r="G22" s="25"/>
      <c r="H22" s="25"/>
      <c r="I22" s="25">
        <v>2</v>
      </c>
      <c r="J22" s="25">
        <v>1</v>
      </c>
      <c r="K22" s="26"/>
      <c r="L22" s="24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5"/>
      <c r="AB22" s="25"/>
      <c r="AC22" s="25"/>
      <c r="AD22" s="25"/>
      <c r="AE22" s="26">
        <v>1</v>
      </c>
      <c r="AF22" s="24"/>
      <c r="AG22" s="25"/>
      <c r="AH22" s="25"/>
      <c r="AI22" s="25"/>
      <c r="AJ22" s="25"/>
      <c r="AK22" s="25"/>
      <c r="AL22" s="25"/>
      <c r="AM22" s="25"/>
      <c r="AN22" s="25"/>
      <c r="AO22" s="26"/>
      <c r="AP22" s="24"/>
      <c r="AQ22" s="25"/>
      <c r="AR22" s="25"/>
      <c r="AS22" s="25"/>
      <c r="AT22" s="25"/>
      <c r="AU22" s="25"/>
      <c r="AV22" s="25"/>
      <c r="AW22" s="25"/>
      <c r="AX22" s="25"/>
      <c r="AY22" s="26">
        <v>1</v>
      </c>
      <c r="AZ22" s="24"/>
      <c r="BA22" s="25"/>
      <c r="BB22" s="25"/>
      <c r="BC22" s="25"/>
      <c r="BD22" s="25"/>
      <c r="BE22" s="25"/>
      <c r="BF22" s="25"/>
      <c r="BG22" s="25"/>
      <c r="BH22" s="25"/>
      <c r="BI22" s="26">
        <v>1</v>
      </c>
      <c r="BJ22" s="24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6"/>
      <c r="CD22" s="24"/>
      <c r="CE22" s="25"/>
      <c r="CF22" s="25"/>
      <c r="CG22" s="25"/>
      <c r="CH22" s="25"/>
      <c r="CI22" s="25"/>
      <c r="CJ22" s="25"/>
      <c r="CK22" s="25"/>
      <c r="CL22" s="25"/>
      <c r="CM22" s="26"/>
      <c r="CN22" s="24"/>
      <c r="CO22" s="25"/>
      <c r="CP22" s="25"/>
      <c r="CQ22" s="25"/>
      <c r="CR22" s="25"/>
      <c r="CS22" s="25"/>
      <c r="CT22" s="25"/>
      <c r="CU22" s="25"/>
      <c r="CV22" s="25">
        <v>1</v>
      </c>
      <c r="CW22" s="26"/>
      <c r="CX22" s="24"/>
      <c r="CY22" s="25"/>
      <c r="CZ22" s="25"/>
      <c r="DA22" s="25"/>
      <c r="DB22" s="25"/>
      <c r="DC22" s="25"/>
      <c r="DD22" s="25"/>
      <c r="DE22" s="25">
        <v>2</v>
      </c>
      <c r="DF22" s="25"/>
      <c r="DG22" s="26"/>
      <c r="DH22" s="24"/>
      <c r="DI22" s="25"/>
      <c r="DJ22" s="25"/>
      <c r="DK22" s="25"/>
      <c r="DL22" s="25"/>
      <c r="DM22" s="25"/>
      <c r="DN22" s="25"/>
      <c r="DO22" s="25"/>
      <c r="DP22" s="25"/>
      <c r="DR22" s="45"/>
      <c r="DS22" s="134" t="s">
        <v>23</v>
      </c>
      <c r="DT22" s="143">
        <f t="shared" si="0"/>
        <v>9</v>
      </c>
      <c r="EB22" s="120" t="s">
        <v>23</v>
      </c>
      <c r="EC22" s="24">
        <v>9</v>
      </c>
      <c r="ED22" s="76">
        <f t="shared" si="1"/>
        <v>0.0015932023366967605</v>
      </c>
      <c r="EE22" s="75">
        <f t="shared" si="2"/>
        <v>-6.4420092399890425</v>
      </c>
      <c r="EF22" s="75">
        <f t="shared" si="3"/>
        <v>-0.010263424174172664</v>
      </c>
      <c r="EG22" s="86">
        <f t="shared" si="4"/>
        <v>0.06611707336394722</v>
      </c>
      <c r="EI22">
        <f t="shared" si="5"/>
        <v>2.2566605335648166E-06</v>
      </c>
      <c r="EJ22">
        <f t="shared" si="6"/>
        <v>443132.6666666666</v>
      </c>
      <c r="EK22">
        <f t="shared" si="7"/>
        <v>2.858964415914434E-12</v>
      </c>
    </row>
    <row r="23" spans="1:141" s="27" customFormat="1" ht="12.75">
      <c r="A23" s="19" t="s">
        <v>28</v>
      </c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4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5"/>
      <c r="AB23" s="25"/>
      <c r="AC23" s="25"/>
      <c r="AD23" s="25"/>
      <c r="AE23" s="26"/>
      <c r="AF23" s="24"/>
      <c r="AG23" s="25"/>
      <c r="AH23" s="25"/>
      <c r="AI23" s="25">
        <v>2</v>
      </c>
      <c r="AJ23" s="25"/>
      <c r="AK23" s="25"/>
      <c r="AL23" s="25"/>
      <c r="AM23" s="25"/>
      <c r="AN23" s="25"/>
      <c r="AO23" s="26"/>
      <c r="AP23" s="24"/>
      <c r="AQ23" s="25"/>
      <c r="AR23" s="25"/>
      <c r="AS23" s="25"/>
      <c r="AT23" s="25"/>
      <c r="AU23" s="25"/>
      <c r="AV23" s="25"/>
      <c r="AW23" s="25"/>
      <c r="AX23" s="25"/>
      <c r="AY23" s="26"/>
      <c r="AZ23" s="24"/>
      <c r="BA23" s="25"/>
      <c r="BB23" s="25"/>
      <c r="BC23" s="25"/>
      <c r="BD23" s="25"/>
      <c r="BE23" s="25"/>
      <c r="BF23" s="25"/>
      <c r="BG23" s="25"/>
      <c r="BH23" s="25"/>
      <c r="BI23" s="26"/>
      <c r="BJ23" s="24"/>
      <c r="BK23" s="25"/>
      <c r="BL23" s="25"/>
      <c r="BM23" s="25"/>
      <c r="BN23" s="25"/>
      <c r="BO23" s="25"/>
      <c r="BP23" s="25"/>
      <c r="BQ23" s="25"/>
      <c r="BR23" s="25"/>
      <c r="BS23" s="26"/>
      <c r="BT23" s="24"/>
      <c r="BU23" s="25"/>
      <c r="BV23" s="25"/>
      <c r="BW23" s="25">
        <v>3</v>
      </c>
      <c r="BX23" s="25">
        <v>1</v>
      </c>
      <c r="BY23" s="25"/>
      <c r="BZ23" s="25"/>
      <c r="CA23" s="25">
        <v>1</v>
      </c>
      <c r="CB23" s="25"/>
      <c r="CC23" s="26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24"/>
      <c r="CO23" s="25"/>
      <c r="CP23" s="25"/>
      <c r="CQ23" s="25"/>
      <c r="CR23" s="25"/>
      <c r="CS23" s="25"/>
      <c r="CT23" s="25"/>
      <c r="CU23" s="25"/>
      <c r="CV23" s="25"/>
      <c r="CW23" s="26"/>
      <c r="CX23" s="24"/>
      <c r="CY23" s="25"/>
      <c r="CZ23" s="25"/>
      <c r="DA23" s="25"/>
      <c r="DB23" s="25"/>
      <c r="DC23" s="25"/>
      <c r="DD23" s="25"/>
      <c r="DE23" s="25"/>
      <c r="DF23" s="25"/>
      <c r="DG23" s="26"/>
      <c r="DH23" s="24"/>
      <c r="DI23" s="25"/>
      <c r="DJ23" s="25"/>
      <c r="DK23" s="25"/>
      <c r="DL23" s="25"/>
      <c r="DM23" s="25"/>
      <c r="DN23" s="25"/>
      <c r="DO23" s="25"/>
      <c r="DP23" s="25"/>
      <c r="DR23" s="45"/>
      <c r="DS23" s="134" t="s">
        <v>28</v>
      </c>
      <c r="DT23" s="143">
        <f t="shared" si="0"/>
        <v>7</v>
      </c>
      <c r="EB23" s="120" t="s">
        <v>28</v>
      </c>
      <c r="EC23" s="24">
        <v>7</v>
      </c>
      <c r="ED23" s="76">
        <f t="shared" si="1"/>
        <v>0.0012391573729863693</v>
      </c>
      <c r="EE23" s="75">
        <f t="shared" si="2"/>
        <v>-6.693323668269949</v>
      </c>
      <c r="EF23" s="75">
        <f t="shared" si="3"/>
        <v>-0.00829408137332088</v>
      </c>
      <c r="EG23" s="86">
        <f t="shared" si="4"/>
        <v>0.055514971162605564</v>
      </c>
      <c r="EI23">
        <f t="shared" si="5"/>
        <v>1.3163853112461429E-06</v>
      </c>
      <c r="EJ23">
        <f t="shared" si="6"/>
        <v>759656.0000000001</v>
      </c>
      <c r="EK23">
        <f t="shared" si="7"/>
        <v>1.3456413360048517E-12</v>
      </c>
    </row>
    <row r="24" spans="1:141" s="27" customFormat="1" ht="12.75">
      <c r="A24" s="19" t="s">
        <v>29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4"/>
      <c r="M24" s="25"/>
      <c r="N24" s="25"/>
      <c r="O24" s="25"/>
      <c r="P24" s="25"/>
      <c r="Q24" s="25"/>
      <c r="R24" s="25"/>
      <c r="S24" s="25"/>
      <c r="T24" s="25"/>
      <c r="U24" s="26">
        <v>1</v>
      </c>
      <c r="V24" s="24"/>
      <c r="W24" s="25"/>
      <c r="X24" s="25"/>
      <c r="Y24" s="25"/>
      <c r="Z24" s="25"/>
      <c r="AA24" s="25"/>
      <c r="AB24" s="25"/>
      <c r="AC24" s="25"/>
      <c r="AD24" s="25"/>
      <c r="AE24" s="26"/>
      <c r="AF24" s="24"/>
      <c r="AG24" s="25"/>
      <c r="AH24" s="25"/>
      <c r="AI24" s="25"/>
      <c r="AJ24" s="25"/>
      <c r="AK24" s="25"/>
      <c r="AL24" s="25"/>
      <c r="AM24" s="25"/>
      <c r="AN24" s="25"/>
      <c r="AO24" s="26"/>
      <c r="AP24" s="24"/>
      <c r="AQ24" s="25"/>
      <c r="AR24" s="25"/>
      <c r="AS24" s="25"/>
      <c r="AT24" s="25"/>
      <c r="AU24" s="25"/>
      <c r="AV24" s="25"/>
      <c r="AW24" s="25"/>
      <c r="AX24" s="25"/>
      <c r="AY24" s="26"/>
      <c r="AZ24" s="24"/>
      <c r="BA24" s="25"/>
      <c r="BB24" s="25"/>
      <c r="BC24" s="25"/>
      <c r="BD24" s="25"/>
      <c r="BE24" s="25"/>
      <c r="BF24" s="25"/>
      <c r="BG24" s="25">
        <v>28</v>
      </c>
      <c r="BH24" s="25"/>
      <c r="BI24" s="26"/>
      <c r="BJ24" s="24"/>
      <c r="BK24" s="25"/>
      <c r="BL24" s="25"/>
      <c r="BM24" s="25"/>
      <c r="BN24" s="25"/>
      <c r="BO24" s="25"/>
      <c r="BP24" s="25"/>
      <c r="BQ24" s="25"/>
      <c r="BR24" s="25">
        <v>33</v>
      </c>
      <c r="BS24" s="26"/>
      <c r="BT24" s="24"/>
      <c r="BU24" s="25"/>
      <c r="BV24" s="25"/>
      <c r="BW24" s="25"/>
      <c r="BX24" s="25"/>
      <c r="BY24" s="25"/>
      <c r="BZ24" s="25"/>
      <c r="CA24" s="25">
        <v>5</v>
      </c>
      <c r="CB24" s="25"/>
      <c r="CC24" s="26"/>
      <c r="CD24" s="24"/>
      <c r="CE24" s="25"/>
      <c r="CF24" s="25"/>
      <c r="CG24" s="25"/>
      <c r="CH24" s="25"/>
      <c r="CI24" s="25"/>
      <c r="CJ24" s="25"/>
      <c r="CK24" s="25">
        <v>5</v>
      </c>
      <c r="CL24" s="25"/>
      <c r="CM24" s="26"/>
      <c r="CN24" s="24"/>
      <c r="CO24" s="25"/>
      <c r="CP24" s="25"/>
      <c r="CQ24" s="25"/>
      <c r="CR24" s="25"/>
      <c r="CS24" s="25">
        <v>2</v>
      </c>
      <c r="CT24" s="25"/>
      <c r="CU24" s="25"/>
      <c r="CV24" s="25"/>
      <c r="CW24" s="26">
        <v>6</v>
      </c>
      <c r="CX24" s="24"/>
      <c r="CY24" s="25"/>
      <c r="CZ24" s="25"/>
      <c r="DA24" s="25"/>
      <c r="DB24" s="25"/>
      <c r="DC24" s="25"/>
      <c r="DD24" s="25"/>
      <c r="DE24" s="25"/>
      <c r="DF24" s="25"/>
      <c r="DG24" s="26"/>
      <c r="DH24" s="24"/>
      <c r="DI24" s="25"/>
      <c r="DJ24" s="25"/>
      <c r="DK24" s="25"/>
      <c r="DL24" s="25"/>
      <c r="DM24" s="25"/>
      <c r="DN24" s="25"/>
      <c r="DO24" s="25"/>
      <c r="DP24" s="25"/>
      <c r="DR24" s="45"/>
      <c r="DS24" s="134" t="s">
        <v>29</v>
      </c>
      <c r="DT24" s="143">
        <f t="shared" si="0"/>
        <v>80</v>
      </c>
      <c r="EB24" s="120" t="s">
        <v>29</v>
      </c>
      <c r="EC24" s="24">
        <v>80</v>
      </c>
      <c r="ED24" s="76">
        <f t="shared" si="1"/>
        <v>0.01416179854841565</v>
      </c>
      <c r="EE24" s="75">
        <f t="shared" si="2"/>
        <v>-4.25720718265138</v>
      </c>
      <c r="EF24" s="75">
        <f t="shared" si="3"/>
        <v>-0.060289710499576994</v>
      </c>
      <c r="EG24" s="86">
        <f t="shared" si="4"/>
        <v>0.25666578857877154</v>
      </c>
      <c r="EI24">
        <f t="shared" si="5"/>
        <v>0.00019808464683513389</v>
      </c>
      <c r="EJ24">
        <f t="shared" si="6"/>
        <v>5048.346835443038</v>
      </c>
      <c r="EK24">
        <f t="shared" si="7"/>
        <v>1.9826648012191163E-09</v>
      </c>
    </row>
    <row r="25" spans="1:141" s="27" customFormat="1" ht="12.75">
      <c r="A25" s="19" t="s">
        <v>30</v>
      </c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4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/>
      <c r="Z25" s="25"/>
      <c r="AA25" s="25"/>
      <c r="AB25" s="25"/>
      <c r="AC25" s="25"/>
      <c r="AD25" s="25"/>
      <c r="AE25" s="26"/>
      <c r="AF25" s="24"/>
      <c r="AG25" s="25"/>
      <c r="AH25" s="25"/>
      <c r="AI25" s="25"/>
      <c r="AJ25" s="25"/>
      <c r="AK25" s="25"/>
      <c r="AL25" s="25"/>
      <c r="AM25" s="25"/>
      <c r="AN25" s="25"/>
      <c r="AO25" s="26"/>
      <c r="AP25" s="24"/>
      <c r="AQ25" s="25"/>
      <c r="AR25" s="25"/>
      <c r="AS25" s="25"/>
      <c r="AT25" s="25"/>
      <c r="AU25" s="25"/>
      <c r="AV25" s="25"/>
      <c r="AW25" s="25"/>
      <c r="AX25" s="25">
        <v>3</v>
      </c>
      <c r="AY25" s="26"/>
      <c r="AZ25" s="24"/>
      <c r="BA25" s="25"/>
      <c r="BB25" s="25"/>
      <c r="BC25" s="25"/>
      <c r="BD25" s="25"/>
      <c r="BE25" s="25"/>
      <c r="BF25" s="25">
        <v>3</v>
      </c>
      <c r="BG25" s="25"/>
      <c r="BH25" s="25"/>
      <c r="BI25" s="26"/>
      <c r="BJ25" s="24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6"/>
      <c r="CD25" s="24"/>
      <c r="CE25" s="25"/>
      <c r="CF25" s="25"/>
      <c r="CG25" s="25"/>
      <c r="CH25" s="25"/>
      <c r="CI25" s="25"/>
      <c r="CJ25" s="25"/>
      <c r="CK25" s="25">
        <v>1</v>
      </c>
      <c r="CL25" s="25"/>
      <c r="CM25" s="26"/>
      <c r="CN25" s="24"/>
      <c r="CO25" s="25"/>
      <c r="CP25" s="25"/>
      <c r="CQ25" s="25"/>
      <c r="CR25" s="25"/>
      <c r="CS25" s="25"/>
      <c r="CT25" s="25"/>
      <c r="CU25" s="25"/>
      <c r="CV25" s="25"/>
      <c r="CW25" s="26"/>
      <c r="CX25" s="24"/>
      <c r="CY25" s="25"/>
      <c r="CZ25" s="25"/>
      <c r="DA25" s="25"/>
      <c r="DB25" s="25"/>
      <c r="DC25" s="25"/>
      <c r="DD25" s="25"/>
      <c r="DE25" s="25"/>
      <c r="DF25" s="25"/>
      <c r="DG25" s="26"/>
      <c r="DH25" s="24"/>
      <c r="DI25" s="25"/>
      <c r="DJ25" s="25"/>
      <c r="DK25" s="25"/>
      <c r="DL25" s="25"/>
      <c r="DM25" s="25"/>
      <c r="DN25" s="25"/>
      <c r="DO25" s="25"/>
      <c r="DP25" s="25"/>
      <c r="DR25" s="45"/>
      <c r="DS25" s="134" t="s">
        <v>30</v>
      </c>
      <c r="DT25" s="143">
        <f t="shared" si="0"/>
        <v>7</v>
      </c>
      <c r="EB25" s="120" t="s">
        <v>30</v>
      </c>
      <c r="EC25" s="24">
        <v>7</v>
      </c>
      <c r="ED25" s="76">
        <f t="shared" si="1"/>
        <v>0.0012391573729863693</v>
      </c>
      <c r="EE25" s="75">
        <f t="shared" si="2"/>
        <v>-6.693323668269949</v>
      </c>
      <c r="EF25" s="75">
        <f t="shared" si="3"/>
        <v>-0.00829408137332088</v>
      </c>
      <c r="EG25" s="86">
        <f t="shared" si="4"/>
        <v>0.055514971162605564</v>
      </c>
      <c r="EI25">
        <f t="shared" si="5"/>
        <v>1.3163853112461429E-06</v>
      </c>
      <c r="EJ25">
        <f t="shared" si="6"/>
        <v>759656.0000000001</v>
      </c>
      <c r="EK25">
        <f t="shared" si="7"/>
        <v>1.3456413360048517E-12</v>
      </c>
    </row>
    <row r="26" spans="1:141" s="27" customFormat="1" ht="12.75">
      <c r="A26" s="19" t="s">
        <v>32</v>
      </c>
      <c r="B26" s="24"/>
      <c r="C26" s="25"/>
      <c r="D26" s="25"/>
      <c r="E26" s="25"/>
      <c r="F26" s="25"/>
      <c r="G26" s="25"/>
      <c r="H26" s="25">
        <v>1</v>
      </c>
      <c r="I26" s="25"/>
      <c r="J26" s="25"/>
      <c r="K26" s="26"/>
      <c r="L26" s="24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/>
      <c r="Z26" s="25"/>
      <c r="AA26" s="25"/>
      <c r="AB26" s="25">
        <v>2</v>
      </c>
      <c r="AC26" s="25"/>
      <c r="AD26" s="25">
        <v>5</v>
      </c>
      <c r="AE26" s="26"/>
      <c r="AF26" s="24"/>
      <c r="AG26" s="25"/>
      <c r="AH26" s="25"/>
      <c r="AI26" s="25">
        <v>2</v>
      </c>
      <c r="AJ26" s="25"/>
      <c r="AK26" s="25"/>
      <c r="AL26" s="25"/>
      <c r="AM26" s="25"/>
      <c r="AN26" s="25"/>
      <c r="AO26" s="26"/>
      <c r="AP26" s="24"/>
      <c r="AQ26" s="25"/>
      <c r="AR26" s="25"/>
      <c r="AS26" s="25"/>
      <c r="AT26" s="25"/>
      <c r="AU26" s="25"/>
      <c r="AV26" s="25"/>
      <c r="AW26" s="25">
        <v>4</v>
      </c>
      <c r="AX26" s="25"/>
      <c r="AY26" s="26"/>
      <c r="AZ26" s="24"/>
      <c r="BA26" s="25"/>
      <c r="BB26" s="25"/>
      <c r="BC26" s="25"/>
      <c r="BD26" s="25"/>
      <c r="BE26" s="25"/>
      <c r="BF26" s="25"/>
      <c r="BG26" s="25"/>
      <c r="BH26" s="25"/>
      <c r="BI26" s="26"/>
      <c r="BJ26" s="24"/>
      <c r="BK26" s="25"/>
      <c r="BL26" s="25"/>
      <c r="BM26" s="25"/>
      <c r="BN26" s="25"/>
      <c r="BO26" s="25"/>
      <c r="BP26" s="25"/>
      <c r="BQ26" s="25"/>
      <c r="BR26" s="25"/>
      <c r="BS26" s="26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24"/>
      <c r="CE26" s="25"/>
      <c r="CF26" s="25"/>
      <c r="CG26" s="25"/>
      <c r="CH26" s="25">
        <v>1</v>
      </c>
      <c r="CI26" s="25"/>
      <c r="CJ26" s="25"/>
      <c r="CK26" s="25">
        <v>1</v>
      </c>
      <c r="CL26" s="25"/>
      <c r="CM26" s="26"/>
      <c r="CN26" s="24"/>
      <c r="CO26" s="25"/>
      <c r="CP26" s="25"/>
      <c r="CQ26" s="25"/>
      <c r="CR26" s="25"/>
      <c r="CS26" s="25"/>
      <c r="CT26" s="25"/>
      <c r="CU26" s="25"/>
      <c r="CV26" s="25"/>
      <c r="CW26" s="26"/>
      <c r="CX26" s="24"/>
      <c r="CY26" s="25"/>
      <c r="CZ26" s="25"/>
      <c r="DA26" s="25">
        <v>3</v>
      </c>
      <c r="DB26" s="25"/>
      <c r="DC26" s="25"/>
      <c r="DD26" s="25"/>
      <c r="DE26" s="25">
        <v>5</v>
      </c>
      <c r="DF26" s="25"/>
      <c r="DG26" s="26"/>
      <c r="DH26" s="24"/>
      <c r="DI26" s="25"/>
      <c r="DJ26" s="25"/>
      <c r="DK26" s="25"/>
      <c r="DL26" s="25"/>
      <c r="DM26" s="25"/>
      <c r="DN26" s="25"/>
      <c r="DO26" s="25"/>
      <c r="DP26" s="25"/>
      <c r="DR26" s="45"/>
      <c r="DS26" s="134" t="s">
        <v>32</v>
      </c>
      <c r="DT26" s="143">
        <f t="shared" si="0"/>
        <v>24</v>
      </c>
      <c r="EB26" s="120" t="s">
        <v>32</v>
      </c>
      <c r="EC26" s="24">
        <v>24</v>
      </c>
      <c r="ED26" s="76">
        <f t="shared" si="1"/>
        <v>0.004248539564524694</v>
      </c>
      <c r="EE26" s="75">
        <f t="shared" si="2"/>
        <v>-5.461179986977316</v>
      </c>
      <c r="EF26" s="75">
        <f t="shared" si="3"/>
        <v>-0.023202039243663583</v>
      </c>
      <c r="EG26" s="86">
        <f t="shared" si="4"/>
        <v>0.12671051237455785</v>
      </c>
      <c r="EI26">
        <f t="shared" si="5"/>
        <v>1.7301064090663592E-05</v>
      </c>
      <c r="EJ26">
        <f t="shared" si="6"/>
        <v>57799.913043478264</v>
      </c>
      <c r="EK26">
        <f t="shared" si="7"/>
        <v>5.407024900074577E-11</v>
      </c>
    </row>
    <row r="27" spans="1:141" s="27" customFormat="1" ht="12.75">
      <c r="A27" s="19" t="s">
        <v>33</v>
      </c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4"/>
      <c r="M27" s="25"/>
      <c r="N27" s="25"/>
      <c r="O27" s="25"/>
      <c r="P27" s="25"/>
      <c r="Q27" s="25"/>
      <c r="R27" s="25"/>
      <c r="S27" s="25"/>
      <c r="T27" s="25"/>
      <c r="U27" s="26"/>
      <c r="V27" s="24"/>
      <c r="W27" s="25"/>
      <c r="X27" s="25"/>
      <c r="Y27" s="25"/>
      <c r="Z27" s="25"/>
      <c r="AA27" s="25"/>
      <c r="AB27" s="25"/>
      <c r="AC27" s="25"/>
      <c r="AD27" s="25"/>
      <c r="AE27" s="26"/>
      <c r="AF27" s="24"/>
      <c r="AG27" s="25"/>
      <c r="AH27" s="25"/>
      <c r="AI27" s="25"/>
      <c r="AJ27" s="25"/>
      <c r="AK27" s="25"/>
      <c r="AL27" s="25"/>
      <c r="AM27" s="25"/>
      <c r="AN27" s="25"/>
      <c r="AO27" s="26"/>
      <c r="AP27" s="24"/>
      <c r="AQ27" s="25"/>
      <c r="AR27" s="25"/>
      <c r="AS27" s="25"/>
      <c r="AT27" s="25"/>
      <c r="AU27" s="25"/>
      <c r="AV27" s="25"/>
      <c r="AW27" s="25"/>
      <c r="AX27" s="25"/>
      <c r="AY27" s="26"/>
      <c r="AZ27" s="24"/>
      <c r="BA27" s="25"/>
      <c r="BB27" s="25"/>
      <c r="BC27" s="25"/>
      <c r="BD27" s="25"/>
      <c r="BE27" s="25"/>
      <c r="BF27" s="25"/>
      <c r="BG27" s="25"/>
      <c r="BH27" s="25"/>
      <c r="BI27" s="26"/>
      <c r="BJ27" s="24"/>
      <c r="BK27" s="25"/>
      <c r="BL27" s="25"/>
      <c r="BM27" s="25"/>
      <c r="BN27" s="25"/>
      <c r="BO27" s="25"/>
      <c r="BP27" s="25"/>
      <c r="BQ27" s="25"/>
      <c r="BR27" s="25"/>
      <c r="BS27" s="26"/>
      <c r="BT27" s="24"/>
      <c r="BU27" s="25"/>
      <c r="BV27" s="25"/>
      <c r="BW27" s="25"/>
      <c r="BX27" s="25"/>
      <c r="BY27" s="25"/>
      <c r="BZ27" s="25">
        <v>1</v>
      </c>
      <c r="CA27" s="25"/>
      <c r="CB27" s="25"/>
      <c r="CC27" s="26"/>
      <c r="CD27" s="24"/>
      <c r="CE27" s="25"/>
      <c r="CF27" s="25"/>
      <c r="CG27" s="25"/>
      <c r="CH27" s="25"/>
      <c r="CI27" s="25"/>
      <c r="CJ27" s="25"/>
      <c r="CK27" s="25"/>
      <c r="CL27" s="25"/>
      <c r="CM27" s="26"/>
      <c r="CN27" s="24"/>
      <c r="CO27" s="25"/>
      <c r="CP27" s="25"/>
      <c r="CQ27" s="25"/>
      <c r="CR27" s="25"/>
      <c r="CS27" s="25"/>
      <c r="CT27" s="25"/>
      <c r="CU27" s="25"/>
      <c r="CV27" s="25"/>
      <c r="CW27" s="26"/>
      <c r="CX27" s="24"/>
      <c r="CY27" s="25"/>
      <c r="CZ27" s="25"/>
      <c r="DA27" s="25"/>
      <c r="DB27" s="25"/>
      <c r="DC27" s="25"/>
      <c r="DD27" s="25"/>
      <c r="DE27" s="25"/>
      <c r="DF27" s="25"/>
      <c r="DG27" s="26"/>
      <c r="DH27" s="24"/>
      <c r="DI27" s="25"/>
      <c r="DJ27" s="25"/>
      <c r="DK27" s="25"/>
      <c r="DL27" s="25"/>
      <c r="DM27" s="25"/>
      <c r="DN27" s="25"/>
      <c r="DO27" s="25"/>
      <c r="DP27" s="25"/>
      <c r="DR27" s="45"/>
      <c r="DS27" s="134" t="s">
        <v>33</v>
      </c>
      <c r="DT27" s="143">
        <f t="shared" si="0"/>
        <v>1</v>
      </c>
      <c r="EB27" s="120" t="s">
        <v>33</v>
      </c>
      <c r="EC27" s="24">
        <v>1</v>
      </c>
      <c r="ED27" s="76">
        <f t="shared" si="1"/>
        <v>0.0001770224818551956</v>
      </c>
      <c r="EE27" s="75">
        <f t="shared" si="2"/>
        <v>-8.639233817325263</v>
      </c>
      <c r="EF27" s="75">
        <f t="shared" si="3"/>
        <v>-0.0015293386116702534</v>
      </c>
      <c r="EG27" s="86">
        <f t="shared" si="4"/>
        <v>0.013212313852082921</v>
      </c>
      <c r="EI27">
        <f t="shared" si="5"/>
        <v>0</v>
      </c>
      <c r="EJ27"/>
      <c r="EK27">
        <f t="shared" si="7"/>
        <v>3.927324670218778E-15</v>
      </c>
    </row>
    <row r="28" spans="1:141" s="27" customFormat="1" ht="12.75">
      <c r="A28" s="29" t="s">
        <v>34</v>
      </c>
      <c r="B28" s="24"/>
      <c r="C28" s="25"/>
      <c r="D28" s="25"/>
      <c r="E28" s="25"/>
      <c r="F28" s="25"/>
      <c r="G28" s="25">
        <v>1</v>
      </c>
      <c r="H28" s="25"/>
      <c r="I28" s="25"/>
      <c r="J28" s="25"/>
      <c r="K28" s="26"/>
      <c r="L28" s="24"/>
      <c r="M28" s="25"/>
      <c r="N28" s="25"/>
      <c r="O28" s="25"/>
      <c r="P28" s="25"/>
      <c r="Q28" s="25"/>
      <c r="R28" s="25"/>
      <c r="S28" s="25"/>
      <c r="T28" s="25"/>
      <c r="U28" s="26"/>
      <c r="V28" s="24"/>
      <c r="W28" s="25"/>
      <c r="X28" s="25"/>
      <c r="Y28" s="25"/>
      <c r="Z28" s="25"/>
      <c r="AA28" s="25"/>
      <c r="AB28" s="25"/>
      <c r="AC28" s="25"/>
      <c r="AD28" s="25"/>
      <c r="AE28" s="26"/>
      <c r="AF28" s="24"/>
      <c r="AG28" s="25"/>
      <c r="AH28" s="25"/>
      <c r="AI28" s="25"/>
      <c r="AJ28" s="25"/>
      <c r="AK28" s="25"/>
      <c r="AL28" s="25"/>
      <c r="AM28" s="25"/>
      <c r="AN28" s="25"/>
      <c r="AO28" s="26"/>
      <c r="AP28" s="24"/>
      <c r="AQ28" s="25"/>
      <c r="AR28" s="25"/>
      <c r="AS28" s="25"/>
      <c r="AT28" s="25"/>
      <c r="AU28" s="25"/>
      <c r="AV28" s="25"/>
      <c r="AW28" s="25">
        <v>1</v>
      </c>
      <c r="AX28" s="25"/>
      <c r="AY28" s="26"/>
      <c r="AZ28" s="24"/>
      <c r="BA28" s="25"/>
      <c r="BB28" s="25"/>
      <c r="BC28" s="25"/>
      <c r="BD28" s="25"/>
      <c r="BE28" s="25"/>
      <c r="BF28" s="25"/>
      <c r="BG28" s="25"/>
      <c r="BH28" s="25"/>
      <c r="BI28" s="26"/>
      <c r="BJ28" s="24"/>
      <c r="BK28" s="25"/>
      <c r="BL28" s="25"/>
      <c r="BM28" s="25"/>
      <c r="BN28" s="25"/>
      <c r="BO28" s="25"/>
      <c r="BP28" s="25"/>
      <c r="BQ28" s="25"/>
      <c r="BR28" s="25"/>
      <c r="BS28" s="26"/>
      <c r="BT28" s="24"/>
      <c r="BU28" s="25"/>
      <c r="BV28" s="25"/>
      <c r="BW28" s="25"/>
      <c r="BX28" s="25"/>
      <c r="BY28" s="25"/>
      <c r="BZ28" s="25"/>
      <c r="CA28" s="25"/>
      <c r="CB28" s="25"/>
      <c r="CC28" s="26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24"/>
      <c r="CO28" s="25"/>
      <c r="CP28" s="25"/>
      <c r="CQ28" s="25"/>
      <c r="CR28" s="25"/>
      <c r="CS28" s="25"/>
      <c r="CT28" s="25"/>
      <c r="CU28" s="25"/>
      <c r="CV28" s="25"/>
      <c r="CW28" s="26"/>
      <c r="CX28" s="24"/>
      <c r="CY28" s="25"/>
      <c r="CZ28" s="25"/>
      <c r="DA28" s="25"/>
      <c r="DB28" s="25"/>
      <c r="DC28" s="25"/>
      <c r="DD28" s="25"/>
      <c r="DE28" s="25"/>
      <c r="DF28" s="25"/>
      <c r="DG28" s="26"/>
      <c r="DH28" s="24"/>
      <c r="DI28" s="25"/>
      <c r="DJ28" s="25"/>
      <c r="DK28" s="25"/>
      <c r="DL28" s="25"/>
      <c r="DM28" s="25"/>
      <c r="DN28" s="25"/>
      <c r="DO28" s="25"/>
      <c r="DP28" s="25"/>
      <c r="DR28" s="45"/>
      <c r="DS28" s="135" t="s">
        <v>34</v>
      </c>
      <c r="DT28" s="143">
        <f t="shared" si="0"/>
        <v>2</v>
      </c>
      <c r="EB28" s="181" t="s">
        <v>34</v>
      </c>
      <c r="EC28" s="24">
        <v>2</v>
      </c>
      <c r="ED28" s="76">
        <f t="shared" si="1"/>
        <v>0.0003540449637103912</v>
      </c>
      <c r="EE28" s="75">
        <f t="shared" si="2"/>
        <v>-7.946086636765317</v>
      </c>
      <c r="EF28" s="75">
        <f t="shared" si="3"/>
        <v>-0.002813271954953201</v>
      </c>
      <c r="EG28" s="86">
        <f t="shared" si="4"/>
        <v>0.02235450268684027</v>
      </c>
      <c r="EI28">
        <f t="shared" si="5"/>
        <v>6.26850148212449E-08</v>
      </c>
      <c r="EJ28">
        <f t="shared" si="6"/>
        <v>15952776</v>
      </c>
      <c r="EK28">
        <f t="shared" si="7"/>
        <v>3.1413034578931215E-14</v>
      </c>
    </row>
    <row r="29" spans="1:141" s="27" customFormat="1" ht="13.5" thickBot="1">
      <c r="A29" s="28" t="s">
        <v>35</v>
      </c>
      <c r="B29" s="24"/>
      <c r="C29" s="25"/>
      <c r="D29" s="25"/>
      <c r="E29" s="25"/>
      <c r="F29" s="25">
        <v>27</v>
      </c>
      <c r="G29" s="25"/>
      <c r="H29" s="25">
        <v>16</v>
      </c>
      <c r="I29" s="25">
        <v>10</v>
      </c>
      <c r="J29" s="25">
        <v>14</v>
      </c>
      <c r="K29" s="26">
        <v>8</v>
      </c>
      <c r="L29" s="24"/>
      <c r="M29" s="25">
        <v>1</v>
      </c>
      <c r="N29" s="25">
        <v>1</v>
      </c>
      <c r="O29" s="25">
        <v>2</v>
      </c>
      <c r="P29" s="25"/>
      <c r="Q29" s="25"/>
      <c r="R29" s="25">
        <v>1</v>
      </c>
      <c r="S29" s="25">
        <v>17</v>
      </c>
      <c r="T29" s="25">
        <v>8</v>
      </c>
      <c r="U29" s="26">
        <v>3</v>
      </c>
      <c r="V29" s="24"/>
      <c r="W29" s="25"/>
      <c r="X29" s="25"/>
      <c r="Y29" s="25"/>
      <c r="Z29" s="25"/>
      <c r="AA29" s="25">
        <v>1</v>
      </c>
      <c r="AB29" s="25">
        <v>17</v>
      </c>
      <c r="AC29" s="25">
        <v>7</v>
      </c>
      <c r="AD29" s="25"/>
      <c r="AE29" s="26">
        <v>14</v>
      </c>
      <c r="AF29" s="24"/>
      <c r="AG29" s="25"/>
      <c r="AH29" s="25"/>
      <c r="AI29" s="25"/>
      <c r="AJ29" s="25"/>
      <c r="AK29" s="25">
        <v>11</v>
      </c>
      <c r="AL29" s="25">
        <v>16</v>
      </c>
      <c r="AM29" s="25">
        <v>3</v>
      </c>
      <c r="AN29" s="25">
        <v>18</v>
      </c>
      <c r="AO29" s="26"/>
      <c r="AP29" s="24"/>
      <c r="AQ29" s="25"/>
      <c r="AR29" s="25"/>
      <c r="AS29" s="25"/>
      <c r="AT29" s="25">
        <v>1</v>
      </c>
      <c r="AU29" s="25">
        <v>3</v>
      </c>
      <c r="AV29" s="25"/>
      <c r="AW29" s="25">
        <v>17</v>
      </c>
      <c r="AX29" s="25">
        <v>13</v>
      </c>
      <c r="AY29" s="26">
        <v>31</v>
      </c>
      <c r="AZ29" s="24"/>
      <c r="BA29" s="25"/>
      <c r="BB29" s="25"/>
      <c r="BC29" s="25"/>
      <c r="BD29" s="25">
        <v>9</v>
      </c>
      <c r="BE29" s="25"/>
      <c r="BF29" s="25">
        <v>14</v>
      </c>
      <c r="BG29" s="25">
        <v>16</v>
      </c>
      <c r="BH29" s="25"/>
      <c r="BI29" s="26">
        <v>23</v>
      </c>
      <c r="BJ29" s="24"/>
      <c r="BK29" s="25"/>
      <c r="BL29" s="25"/>
      <c r="BM29" s="25"/>
      <c r="BN29" s="25"/>
      <c r="BO29" s="25"/>
      <c r="BP29" s="25"/>
      <c r="BQ29" s="25"/>
      <c r="BR29" s="25">
        <v>46</v>
      </c>
      <c r="BS29" s="26"/>
      <c r="BT29" s="24"/>
      <c r="BU29" s="25"/>
      <c r="BV29" s="25"/>
      <c r="BW29" s="25"/>
      <c r="BX29" s="25"/>
      <c r="BY29" s="25">
        <v>1</v>
      </c>
      <c r="BZ29" s="25"/>
      <c r="CA29" s="25">
        <v>4</v>
      </c>
      <c r="CB29" s="25">
        <v>7</v>
      </c>
      <c r="CC29" s="26">
        <v>12</v>
      </c>
      <c r="CD29" s="24"/>
      <c r="CE29" s="25"/>
      <c r="CF29" s="25"/>
      <c r="CG29" s="25"/>
      <c r="CH29" s="25"/>
      <c r="CI29" s="25"/>
      <c r="CJ29" s="25">
        <v>2</v>
      </c>
      <c r="CK29" s="25">
        <v>18</v>
      </c>
      <c r="CL29" s="25">
        <v>4</v>
      </c>
      <c r="CM29" s="26">
        <v>26</v>
      </c>
      <c r="CN29" s="24"/>
      <c r="CO29" s="25"/>
      <c r="CP29" s="25"/>
      <c r="CQ29" s="25"/>
      <c r="CR29" s="25">
        <v>1</v>
      </c>
      <c r="CS29" s="25">
        <v>8</v>
      </c>
      <c r="CT29" s="25"/>
      <c r="CU29" s="25">
        <v>5</v>
      </c>
      <c r="CV29" s="25">
        <v>46</v>
      </c>
      <c r="CW29" s="26">
        <v>11</v>
      </c>
      <c r="CX29" s="24">
        <v>9</v>
      </c>
      <c r="CY29" s="25"/>
      <c r="CZ29" s="25"/>
      <c r="DA29" s="25"/>
      <c r="DB29" s="25"/>
      <c r="DC29" s="25"/>
      <c r="DD29" s="25"/>
      <c r="DE29" s="25">
        <v>24</v>
      </c>
      <c r="DF29" s="25">
        <v>4</v>
      </c>
      <c r="DG29" s="26"/>
      <c r="DH29" s="24"/>
      <c r="DI29" s="25"/>
      <c r="DJ29" s="25"/>
      <c r="DK29" s="25"/>
      <c r="DL29" s="25"/>
      <c r="DM29" s="25"/>
      <c r="DN29" s="25"/>
      <c r="DO29" s="25">
        <v>1</v>
      </c>
      <c r="DP29" s="25">
        <v>23</v>
      </c>
      <c r="DR29" s="45"/>
      <c r="DS29" s="150" t="s">
        <v>35</v>
      </c>
      <c r="DT29" s="151">
        <f t="shared" si="0"/>
        <v>574</v>
      </c>
      <c r="EB29" s="184" t="s">
        <v>35</v>
      </c>
      <c r="EC29" s="34">
        <v>574</v>
      </c>
      <c r="ED29" s="88">
        <f t="shared" si="1"/>
        <v>0.10161090458488228</v>
      </c>
      <c r="EE29" s="89">
        <f t="shared" si="2"/>
        <v>-2.2866044210056957</v>
      </c>
      <c r="EF29" s="89">
        <f t="shared" si="3"/>
        <v>-0.23234394364617975</v>
      </c>
      <c r="EG29" s="90">
        <f t="shared" si="4"/>
        <v>0.5312786887352527</v>
      </c>
      <c r="EI29">
        <f t="shared" si="5"/>
        <v>0.010308613372368545</v>
      </c>
      <c r="EJ29">
        <f t="shared" si="6"/>
        <v>97.00625718299068</v>
      </c>
      <c r="EK29">
        <f t="shared" si="7"/>
        <v>6.673810047257869E-07</v>
      </c>
    </row>
    <row r="30" spans="122:141" ht="14.25" thickBot="1" thickTop="1">
      <c r="DR30" s="45"/>
      <c r="DS30" s="152" t="s">
        <v>58</v>
      </c>
      <c r="DT30" s="147">
        <f>SUM(DT8:DT29)</f>
        <v>5649</v>
      </c>
      <c r="EE30" s="93" t="s">
        <v>73</v>
      </c>
      <c r="EF30" s="94">
        <f>SUM(EF8:EF29)</f>
        <v>-2.010674788991994</v>
      </c>
      <c r="EG30" s="95">
        <f>SUM(EG8:EG29)</f>
        <v>4.826525315608418</v>
      </c>
      <c r="EI30" s="66">
        <f>SUM(EI8:EI29)</f>
        <v>0.16541365590540483</v>
      </c>
      <c r="EJ30" s="66">
        <f>SUM(EJ8:EJ29)</f>
        <v>36690681.76557021</v>
      </c>
      <c r="EK30" s="66">
        <f>SUM(EK8:EK29)</f>
        <v>1.340296770811979E-05</v>
      </c>
    </row>
    <row r="31" spans="135:141" ht="13.5" thickTop="1">
      <c r="EE31" s="96" t="s">
        <v>61</v>
      </c>
      <c r="EF31" s="78">
        <f>0-EF30</f>
        <v>2.010674788991994</v>
      </c>
      <c r="EG31" s="97">
        <f>EF31*EF31</f>
        <v>4.042813107087999</v>
      </c>
      <c r="EK31" s="65">
        <f>4*EK30</f>
        <v>5.361187083247916E-05</v>
      </c>
    </row>
    <row r="32" spans="135:137" ht="13.5" thickBot="1">
      <c r="EE32" s="98" t="s">
        <v>62</v>
      </c>
      <c r="EF32" s="99">
        <f>EF31/(LN(DU4))</f>
        <v>0.6504843654953564</v>
      </c>
      <c r="EG32" s="90"/>
    </row>
  </sheetData>
  <mergeCells count="8">
    <mergeCell ref="DY2:DY3"/>
    <mergeCell ref="DZ2:DZ3"/>
    <mergeCell ref="EA2:EA3"/>
    <mergeCell ref="EI6:EI7"/>
    <mergeCell ref="DU2:DU3"/>
    <mergeCell ref="DV2:DV3"/>
    <mergeCell ref="DW2:DW3"/>
    <mergeCell ref="DX2:DX3"/>
  </mergeCells>
  <printOptions gridLines="1"/>
  <pageMargins left="0.5" right="0.53" top="0.81" bottom="0.64" header="0.5" footer="0.5"/>
  <pageSetup fitToHeight="1" fitToWidth="1" orientation="landscape" paperSize="9" scale="8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14.25390625" style="0" bestFit="1" customWidth="1"/>
    <col min="4" max="4" width="14.25390625" style="0" bestFit="1" customWidth="1"/>
    <col min="5" max="5" width="11.625" style="0" bestFit="1" customWidth="1"/>
    <col min="6" max="6" width="16.625" style="0" bestFit="1" customWidth="1"/>
    <col min="7" max="7" width="12.875" style="0" bestFit="1" customWidth="1"/>
    <col min="8" max="8" width="15.625" style="0" customWidth="1"/>
    <col min="9" max="9" width="12.125" style="0" bestFit="1" customWidth="1"/>
    <col min="10" max="10" width="16.125" style="0" customWidth="1"/>
    <col min="11" max="11" width="15.25390625" style="0" customWidth="1"/>
    <col min="12" max="12" width="8.25390625" style="0" bestFit="1" customWidth="1"/>
  </cols>
  <sheetData>
    <row r="1" spans="1:12" ht="14.25" thickBot="1" thickTop="1">
      <c r="A1" s="125" t="s">
        <v>88</v>
      </c>
      <c r="B1" s="126" t="s">
        <v>57</v>
      </c>
      <c r="C1" s="127" t="s">
        <v>58</v>
      </c>
      <c r="D1" s="121" t="s">
        <v>59</v>
      </c>
      <c r="E1" s="61" t="s">
        <v>67</v>
      </c>
      <c r="F1" s="61" t="s">
        <v>60</v>
      </c>
      <c r="G1" s="62" t="s">
        <v>61</v>
      </c>
      <c r="H1" s="62" t="s">
        <v>62</v>
      </c>
      <c r="I1" s="62" t="s">
        <v>63</v>
      </c>
      <c r="J1" s="63" t="s">
        <v>64</v>
      </c>
      <c r="K1" s="63" t="s">
        <v>65</v>
      </c>
      <c r="L1" s="64" t="s">
        <v>66</v>
      </c>
    </row>
    <row r="2" spans="1:11" ht="13.5" thickTop="1">
      <c r="A2" s="124" t="s">
        <v>1</v>
      </c>
      <c r="B2" s="128">
        <v>24</v>
      </c>
      <c r="C2" s="129">
        <v>1465</v>
      </c>
      <c r="D2">
        <v>303</v>
      </c>
      <c r="E2">
        <f>(B2-1)/LN(C2)</f>
        <v>3.15517542841525</v>
      </c>
      <c r="F2">
        <f>1/(D2/C2)</f>
        <v>4.8349834983498345</v>
      </c>
      <c r="G2" s="68">
        <v>2.2974162898984933</v>
      </c>
      <c r="H2" s="68">
        <v>0.3151631055099414</v>
      </c>
      <c r="I2">
        <v>0.0005601730585735597</v>
      </c>
      <c r="J2">
        <v>0.12708088550700308</v>
      </c>
      <c r="K2">
        <v>4.5386324425771176E-05</v>
      </c>
    </row>
    <row r="3" spans="1:11" ht="12.75">
      <c r="A3" s="122" t="s">
        <v>53</v>
      </c>
      <c r="B3" s="130">
        <v>25</v>
      </c>
      <c r="C3" s="131">
        <v>2738</v>
      </c>
      <c r="D3">
        <v>651</v>
      </c>
      <c r="E3">
        <f>(B3-1)/LN(C3)</f>
        <v>3.032223819339392</v>
      </c>
      <c r="F3">
        <f>1/(D3/C3)</f>
        <v>4.205837173579109</v>
      </c>
      <c r="G3">
        <v>2.1913674991762035</v>
      </c>
      <c r="H3" s="27">
        <v>0.6807865908483534</v>
      </c>
      <c r="I3">
        <v>0.00036407906525391925</v>
      </c>
      <c r="J3">
        <v>8.407870758394543E-06</v>
      </c>
      <c r="K3">
        <v>3.363148303357817E-05</v>
      </c>
    </row>
    <row r="4" spans="1:11" ht="13.5" thickBot="1">
      <c r="A4" s="123" t="s">
        <v>38</v>
      </c>
      <c r="B4" s="132">
        <v>22</v>
      </c>
      <c r="C4" s="133">
        <v>5649</v>
      </c>
      <c r="D4">
        <v>1278</v>
      </c>
      <c r="E4">
        <f>(B4-1)/LN(C4)</f>
        <v>2.430771112813992</v>
      </c>
      <c r="F4">
        <f>1/(D4/C4)</f>
        <v>4.42018779342723</v>
      </c>
      <c r="G4">
        <v>2.010674788991994</v>
      </c>
      <c r="H4" s="27">
        <v>0.6504843654953564</v>
      </c>
      <c r="I4">
        <v>0.000139063718282864</v>
      </c>
      <c r="J4">
        <v>0.16541365590540483</v>
      </c>
      <c r="K4">
        <v>5.361187083247916E-05</v>
      </c>
    </row>
    <row r="5" ht="13.5" thickTop="1"/>
    <row r="7" ht="13.5" thickBot="1"/>
    <row r="8" spans="2:11" ht="14.25" thickBot="1" thickTop="1">
      <c r="B8" s="115" t="s">
        <v>77</v>
      </c>
      <c r="C8" s="71" t="s">
        <v>78</v>
      </c>
      <c r="D8" s="71" t="s">
        <v>79</v>
      </c>
      <c r="E8" s="71" t="s">
        <v>80</v>
      </c>
      <c r="F8" s="71" t="s">
        <v>81</v>
      </c>
      <c r="G8" s="116" t="s">
        <v>82</v>
      </c>
      <c r="H8" s="72" t="s">
        <v>83</v>
      </c>
      <c r="J8" s="125" t="s">
        <v>101</v>
      </c>
      <c r="K8" s="125" t="s">
        <v>80</v>
      </c>
    </row>
    <row r="9" spans="1:11" ht="13.5" thickTop="1">
      <c r="A9" s="114" t="s">
        <v>74</v>
      </c>
      <c r="B9" s="117">
        <f>G2-G3</f>
        <v>0.10604879072228979</v>
      </c>
      <c r="C9" s="75">
        <f>I2+I3</f>
        <v>0.000924252123827479</v>
      </c>
      <c r="D9" s="75">
        <f>SQRT(C9)</f>
        <v>0.03040151515677268</v>
      </c>
      <c r="E9" s="75">
        <f>B9/D9</f>
        <v>3.4882732053130856</v>
      </c>
      <c r="F9" s="75">
        <f>C9^2</f>
        <v>8.542419883996054E-07</v>
      </c>
      <c r="G9" s="75">
        <f>((I2^2)/C2)+((I3^2)/C3)</f>
        <v>2.6260630946412685E-10</v>
      </c>
      <c r="H9" s="86">
        <f>F9/G9</f>
        <v>3252.93779171859</v>
      </c>
      <c r="J9" s="192" t="s">
        <v>74</v>
      </c>
      <c r="K9" s="195">
        <v>-1505082351.1718411</v>
      </c>
    </row>
    <row r="10" spans="1:11" ht="12.75">
      <c r="A10" s="114" t="s">
        <v>75</v>
      </c>
      <c r="B10" s="117">
        <f>G2-G4</f>
        <v>0.2867415009064995</v>
      </c>
      <c r="C10" s="75">
        <f>I2+I4</f>
        <v>0.0006992367768564237</v>
      </c>
      <c r="D10" s="75">
        <f>SQRT(C10)</f>
        <v>0.026443085615268574</v>
      </c>
      <c r="E10" s="75">
        <f>B10/D10</f>
        <v>10.843723197754628</v>
      </c>
      <c r="F10" s="75">
        <f>C10^2</f>
        <v>4.8893207010856E-07</v>
      </c>
      <c r="G10" s="75">
        <f>((I2^2)/C2)+((I4^2)/C4)</f>
        <v>2.1761714586644043E-10</v>
      </c>
      <c r="H10" s="86">
        <f>F10/G10</f>
        <v>2246.753435543335</v>
      </c>
      <c r="J10" s="193" t="s">
        <v>75</v>
      </c>
      <c r="K10" s="131">
        <v>18420.07260507413</v>
      </c>
    </row>
    <row r="11" spans="1:11" ht="13.5" thickBot="1">
      <c r="A11" s="114" t="s">
        <v>76</v>
      </c>
      <c r="B11" s="87">
        <f>G3-G4</f>
        <v>0.18069271018420974</v>
      </c>
      <c r="C11" s="89">
        <f>I3+I4</f>
        <v>0.0005031427835367832</v>
      </c>
      <c r="D11" s="89">
        <f>SQRT(C11)</f>
        <v>0.022430844467758747</v>
      </c>
      <c r="E11" s="89">
        <f>B11/D11</f>
        <v>8.055546479488575</v>
      </c>
      <c r="F11" s="89">
        <f>C11^2</f>
        <v>2.531526606251423E-07</v>
      </c>
      <c r="G11" s="89">
        <f>((I3^2)/C3)+((I4^2)/C4)</f>
        <v>5.183593921909048E-11</v>
      </c>
      <c r="H11" s="90">
        <f>F11/G11</f>
        <v>4883.7286338183985</v>
      </c>
      <c r="J11" s="194" t="s">
        <v>76</v>
      </c>
      <c r="K11" s="133">
        <v>1363199896.8299227</v>
      </c>
    </row>
    <row r="14" ht="13.5" thickBot="1">
      <c r="E14" s="69" t="s">
        <v>80</v>
      </c>
    </row>
    <row r="15" spans="4:10" ht="13.5" thickTop="1">
      <c r="D15" s="114" t="s">
        <v>74</v>
      </c>
      <c r="E15">
        <f>((1/J2)-(1/J3))/(K2+K3)</f>
        <v>-1505082351.1718411</v>
      </c>
      <c r="G15" s="216" t="s">
        <v>92</v>
      </c>
      <c r="H15" s="218" t="s">
        <v>1</v>
      </c>
      <c r="I15" s="218" t="s">
        <v>53</v>
      </c>
      <c r="J15" s="214" t="s">
        <v>93</v>
      </c>
    </row>
    <row r="16" spans="4:10" ht="18.75" customHeight="1" thickBot="1">
      <c r="D16" s="114" t="s">
        <v>75</v>
      </c>
      <c r="E16">
        <f>((1/J2)-(1/J4))/(K2+K4)</f>
        <v>18420.07260507413</v>
      </c>
      <c r="G16" s="217"/>
      <c r="H16" s="219"/>
      <c r="I16" s="219"/>
      <c r="J16" s="215"/>
    </row>
    <row r="17" spans="4:10" ht="36" customHeight="1" thickTop="1">
      <c r="D17" s="114" t="s">
        <v>76</v>
      </c>
      <c r="E17">
        <f>((1/J3)-(1/J4))/(K3+K4)</f>
        <v>1363199896.8299227</v>
      </c>
      <c r="G17" s="167" t="s">
        <v>97</v>
      </c>
      <c r="H17" s="155">
        <v>3.15517542841525</v>
      </c>
      <c r="I17" s="156">
        <v>3.032223819339392</v>
      </c>
      <c r="J17" s="157">
        <v>2.430771112813992</v>
      </c>
    </row>
    <row r="18" spans="7:10" ht="12.75">
      <c r="G18" s="220" t="s">
        <v>94</v>
      </c>
      <c r="H18" s="222">
        <v>2.2974</v>
      </c>
      <c r="I18" s="212">
        <v>2.1913674991762035</v>
      </c>
      <c r="J18" s="180">
        <v>2.010674788991994</v>
      </c>
    </row>
    <row r="19" spans="7:10" ht="20.25" customHeight="1">
      <c r="G19" s="221"/>
      <c r="H19" s="222"/>
      <c r="I19" s="213"/>
      <c r="J19" s="180"/>
    </row>
    <row r="20" spans="7:10" ht="35.25" customHeight="1">
      <c r="G20" s="168" t="s">
        <v>85</v>
      </c>
      <c r="H20" s="161">
        <v>0.3151631055099414</v>
      </c>
      <c r="I20" s="162">
        <v>0.6807865908483534</v>
      </c>
      <c r="J20" s="163">
        <v>0.6504843654953564</v>
      </c>
    </row>
    <row r="21" spans="7:10" ht="34.5" customHeight="1">
      <c r="G21" s="168" t="s">
        <v>95</v>
      </c>
      <c r="H21" s="158">
        <v>0.2068259385665529</v>
      </c>
      <c r="I21" s="159">
        <v>0.23776479181884588</v>
      </c>
      <c r="J21" s="160">
        <v>0.22623473181093998</v>
      </c>
    </row>
    <row r="22" spans="7:10" ht="36" customHeight="1">
      <c r="G22" s="168" t="s">
        <v>98</v>
      </c>
      <c r="H22" s="158">
        <v>0.12708088550700308</v>
      </c>
      <c r="I22" s="159">
        <v>0.1501601434552288</v>
      </c>
      <c r="J22" s="160">
        <v>0.16541365590540483</v>
      </c>
    </row>
    <row r="23" spans="7:10" ht="45" customHeight="1" thickBot="1">
      <c r="G23" s="169" t="s">
        <v>96</v>
      </c>
      <c r="H23" s="164">
        <v>4.8349834983498345</v>
      </c>
      <c r="I23" s="165">
        <v>4.205837173579109</v>
      </c>
      <c r="J23" s="166">
        <v>4.42018779342723</v>
      </c>
    </row>
    <row r="24" ht="18.75" customHeight="1" thickTop="1"/>
  </sheetData>
  <mergeCells count="8">
    <mergeCell ref="J18:J19"/>
    <mergeCell ref="I18:I19"/>
    <mergeCell ref="J15:J16"/>
    <mergeCell ref="G15:G16"/>
    <mergeCell ref="H15:H16"/>
    <mergeCell ref="I15:I16"/>
    <mergeCell ref="G18:G19"/>
    <mergeCell ref="H18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Sobral</dc:creator>
  <cp:keywords/>
  <dc:description/>
  <cp:lastModifiedBy>Antonio Alves</cp:lastModifiedBy>
  <dcterms:created xsi:type="dcterms:W3CDTF">2004-11-29T00:07:12Z</dcterms:created>
  <dcterms:modified xsi:type="dcterms:W3CDTF">2004-12-31T01:22:42Z</dcterms:modified>
  <cp:category/>
  <cp:version/>
  <cp:contentType/>
  <cp:contentStatus/>
</cp:coreProperties>
</file>